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Jeni\Desktop\"/>
    </mc:Choice>
  </mc:AlternateContent>
  <xr:revisionPtr revIDLastSave="0" documentId="13_ncr:1_{CA47A996-0766-49B6-A4E0-252F2168D491}" xr6:coauthVersionLast="45" xr6:coauthVersionMax="47" xr10:uidLastSave="{00000000-0000-0000-0000-000000000000}"/>
  <bookViews>
    <workbookView xWindow="-120" yWindow="-120" windowWidth="29040" windowHeight="15840" tabRatio="602" xr2:uid="{00000000-000D-0000-FFFF-FFFF00000000}"/>
  </bookViews>
  <sheets>
    <sheet name="Apeluri PR SE anul 2025"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2025'!$A$5:$Q$30</definedName>
    <definedName name="_xlnm.Print_Area" localSheetId="0">'Apeluri PR SE anul 2025'!$A$1:$Z$34</definedName>
    <definedName name="_xlnm.Print_Titles" localSheetId="0">'Apeluri PR SE anul 2025'!$5:$5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8" l="1"/>
  <c r="J30"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<sst xmlns="http://schemas.openxmlformats.org/spreadsheetml/2006/main" count="429" uniqueCount="179">
  <si>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</si>
  <si>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</si>
  <si>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</si>
  <si>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</si>
  <si>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</si>
  <si>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</si>
  <si>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</si>
  <si>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</si>
  <si>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</si>
  <si>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</si>
  <si>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</si>
  <si>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</si>
  <si>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</si>
  <si>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</si>
  <si>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</si>
  <si>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</si>
  <si>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</si>
  <si>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</si>
  <si>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</si>
  <si>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</si>
  <si>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</si>
  <si>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</si>
  <si>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</si>
  <si>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</si>
  <si>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</si>
  <si>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</si>
  <si>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</si>
  <si>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</si>
  <si>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</si>
  <si>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</si>
  <si>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</si>
  <si>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</si>
  <si>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</si>
  <si>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</si>
  <si>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</si>
  <si>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</si>
  <si>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</si>
  <si>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</si>
  <si>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</si>
  <si>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</si>
  <si>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</si>
  <si>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</si>
  <si>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</si>
  <si>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</si>
  <si>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</si>
  <si>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OP 2, OS 2.7</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</si>
  <si>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</si>
  <si>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</si>
  <si>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</si>
  <si>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</si>
  <si>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</si>
  <si>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 xml:space="preserve">Nr. crt. </t>
  </si>
  <si>
    <t xml:space="preserve">Domeniu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</si>
  <si>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</si>
  <si>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</si>
  <si>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</si>
  <si>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</si>
  <si>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Dată ESTIMATĂ publicare ghid final
(zz/ll/an)</t>
  </si>
  <si>
    <t xml:space="preserve">Dată ESTIMATĂ deschidere apel (zz/ll/an) </t>
  </si>
  <si>
    <t>Biodiversitate</t>
  </si>
  <si>
    <t>OS 5.2 Promovarea dezvoltării locale integrate și incluzive în domeniul social, economic și al mediului, precum și a culturii, a patrimoniului natural, a turismului durabil și a securității în alte zone decât cele urbane</t>
  </si>
  <si>
    <t>Tip apel
competitiv/necompetitiv</t>
  </si>
  <si>
    <t>Cercetare, dezvoltare, inovare</t>
  </si>
  <si>
    <t>OS 1.1 Dezvoltarea și creșterea  capacităților de cercetare și inovare și adoptarea tehnologiilor avansate (FEDR)</t>
  </si>
  <si>
    <t>OP 1, OS 1.1</t>
  </si>
  <si>
    <t xml:space="preserve">Regiunea Sud-Est </t>
  </si>
  <si>
    <t>IMM din mediul urban si rural</t>
  </si>
  <si>
    <t>OP 1, OS 1.2</t>
  </si>
  <si>
    <t>b) Susținerea activităților de cercetare și inovare (1.1)</t>
  </si>
  <si>
    <t>Entități de inovare și transfer tehnologic, inclusiv Parcurile Științifice și Tehnologice</t>
  </si>
  <si>
    <t>Digitalizare</t>
  </si>
  <si>
    <t>Digitalizarea IMM-urilor din Regiunea Sud-Est (1.3)</t>
  </si>
  <si>
    <t>IMM-uri din mediul urban și rural</t>
  </si>
  <si>
    <t>Digitalizarea IMM-urilor din ITI Delta Dunarii (1.3)</t>
  </si>
  <si>
    <t>Sprijinirea transferului tehnologic pentru creșterea gradului de inovare a întreprinderilor (1.2)</t>
  </si>
  <si>
    <t>Vouchere de inovare (1.2)</t>
  </si>
  <si>
    <t>ITI Delta Dunării</t>
  </si>
  <si>
    <t>Susținerea digitalizării serviciilor publice într-un cadru integrat la nivel local și regional (1.4)</t>
  </si>
  <si>
    <t>OS 1.3. Intensificarea creșterii sustenabile și creșterea competitivității IMM-urilor și crearea de locuri de muncă în cadrul IMM-urilor, inclusiv prin investiții productive (FEDR)</t>
  </si>
  <si>
    <t>OS 1.2  Valorificarea avantajelor digitalizării, în beneficiul cetățenilor, al companiilor, al organizațiilor de cercetare și al autorităților publice (FEDR)</t>
  </si>
  <si>
    <t>IMM-uri din mediul urban și rural care au contract de incubare cu un incubator</t>
  </si>
  <si>
    <t>OP 1, OS 1.4</t>
  </si>
  <si>
    <t>OS 1.3  Intensificarea creșterii durabile și a competitivității IMM-urilor și crearea de locuri de muncă în cadrul IMM-urilor, inclusiv prin investiții productive</t>
  </si>
  <si>
    <t>Sprijin pentru inovarea si cresterea competitivitatii IMM-urilor din ITI Delta Dunarii (1.6)</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</si>
  <si>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</si>
  <si>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</si>
  <si>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</si>
  <si>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</si>
  <si>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Creșterea capacității administrative a actorilor regionali implicați în gestionarea RIS 3 (1.7)</t>
  </si>
  <si>
    <t>ADRSE</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</si>
  <si>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</si>
  <si>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</si>
  <si>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</si>
  <si>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</si>
  <si>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</si>
  <si>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</si>
  <si>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</si>
  <si>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Instalarea de puncte de realimentare/ reîncărcare pentru vehicule electrice pe traseele drumurilor județene (4.1)</t>
  </si>
  <si>
    <t>Sprijinirea dezvoltarii sistemului de transport public si a infrastructurii de acostare in ITI Delta Dunarii (4.2)</t>
  </si>
  <si>
    <t>UAT județ din ITI DD
Autorități publice centrale</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</si>
  <si>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</si>
  <si>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</si>
  <si>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</si>
  <si>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</si>
  <si>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OS 4.6 Creșterea rolului culturii și al turismului sustenabil în dezvoltarea economică, incluziunea socială și inovarea socială</t>
  </si>
  <si>
    <t>OP 4, OS 4.6</t>
  </si>
  <si>
    <t>Dezvoltare integrată în  arealul urban  din ITI Delta Dunarii prin regenerare urbană, conservarea si dezvoltarea patrimoniului cultural/istoric și dezvoltarea turismului (6.1)</t>
  </si>
  <si>
    <t>Dezvoltarea infrastructurii publice de turism din zonele non-urbane ale ITI Delta Dunarii, inclusiv patrimoniul istoric si cultural (6.2)</t>
  </si>
  <si>
    <t>Sprijinirea dezvoltarii microintreprinderilor din ITI Delta Dunarii (1.6)</t>
  </si>
  <si>
    <t>Capacitate administrativa</t>
  </si>
  <si>
    <t>Sprijinirea dezvoltarii infrastructurii educationale - invatamantul profesional si tehnic, in ITI Delta Dunarii (5.3)</t>
  </si>
  <si>
    <t>ARBDD, UAT Judet/comune, parteneriate</t>
  </si>
  <si>
    <t>30.01.2026</t>
  </si>
  <si>
    <t>ITI Delta Dunării - Orase</t>
  </si>
  <si>
    <t>Autorități publice centrale, autoritati publice locale</t>
  </si>
  <si>
    <t>ITI Delta Dunării - Mun Tulcea</t>
  </si>
  <si>
    <t>IMM din ITI DD (intreprinder micro, mici si mijlocii din urban si rural)</t>
  </si>
  <si>
    <t>Turism</t>
  </si>
  <si>
    <t>Din care buget UE apel (euro)</t>
  </si>
  <si>
    <t>Buget total apel (euro)*</t>
  </si>
  <si>
    <t>*bugetele apelurilor sunt estimative, acestea pot suferi modificari ca urmare a unor modificari de program, aprobarii unor supracontractari etc</t>
  </si>
  <si>
    <t>STS, UAT -uri, parteneriate intre acestea</t>
  </si>
  <si>
    <t>Microîntreprinderi din mediul urban si rural din ITI DD</t>
  </si>
  <si>
    <r>
      <t xml:space="preserve"> Sprijinirea companiilor prin intermediul infrastructurilor suport de afaceri - </t>
    </r>
    <r>
      <rPr>
        <b/>
        <sz val="24"/>
        <rFont val="Calibri"/>
        <family val="2"/>
        <scheme val="minor"/>
      </rPr>
      <t>firme incubate</t>
    </r>
    <r>
      <rPr>
        <sz val="24"/>
        <rFont val="Calibri"/>
        <family val="2"/>
        <scheme val="minor"/>
      </rPr>
      <t xml:space="preserve"> (1.5)</t>
    </r>
  </si>
  <si>
    <t>calendar orientativ in functie de aprobarea schemei de ajutor de stat/minimis</t>
  </si>
  <si>
    <t>Sprijinirea dezvoltarii infrastructurii taberelor școlare / centrelor de agrement pentru copii și tineri (5.5)</t>
  </si>
  <si>
    <t>calendar orientativ in functie de aprobarea schemei de ajutor de minimis</t>
  </si>
  <si>
    <t>calendar orientativ in functie de aprobarea schemei de ajutor de cercetare +minimis</t>
  </si>
  <si>
    <t>calendar orientativ in functie de aprobarea schemei de ajutor regional +minimis</t>
  </si>
  <si>
    <t>calendar orientativ in functie de aprobarea schemei de ajutor de stat + minimis</t>
  </si>
  <si>
    <t xml:space="preserve">UAT Municipiul Tulcea, UAT Judet, Parteneriat intre UAT-uri din ZUF, ADI, parteneriate intre UAT-uri - din ITI DD, parteneriate cu unitati de cult (pentru patrimoniu cultural/istoric), asociatii si fundatii (pentru activitatile categ E si F din GS) si OMD </t>
  </si>
  <si>
    <t xml:space="preserve">UAT Oras, UAT Judet, Parteneriat intre UAT-uri din ZUF, ADI, parteneriate intre UAT-uri - din ITI DD, parteneriate cu unitati de cult (pentru patrimoniu cultural/istoric), asociatii si fundatii (pentru activitatile categ E si F din GS) si OMD </t>
  </si>
  <si>
    <t>UAT Judet, UAT Comuna - din ITI DD, Parteneriat intre UAT-uri eligibile, ADI, Unitati de cult/parteneriate cu UAT-uri (pentru patrimoniu cultural/istoric), Parteneriate UAT-uri eligibile cu asociatii si fundatii (pentru activitatile categ D si E din GS) si parteneriat UAT Judet cu OMD</t>
  </si>
  <si>
    <t>02.03.2026</t>
  </si>
  <si>
    <t>03.09.2026</t>
  </si>
  <si>
    <t>02.02.2026</t>
  </si>
  <si>
    <t>01.09.2026</t>
  </si>
  <si>
    <t>OP1, OS 1.6</t>
  </si>
  <si>
    <t>16.02.2026</t>
  </si>
  <si>
    <t>15.01.2026</t>
  </si>
  <si>
    <t>15.05.2026</t>
  </si>
  <si>
    <t>OS 1.6 Sprijinirea investițiilor care contribuie la obiectivele Platformei Tehnologii Strategice pentru Europa (platforma STEP) menționate la articolul 2 din Regulamentul (UE) 2024/795 al Parlamentului European și al Consiliului</t>
  </si>
  <si>
    <t>Dezvoltarea întreprinderilor care contribuie la obiectivele platformei STEP (1.8)</t>
  </si>
  <si>
    <t>STEP</t>
  </si>
  <si>
    <t>RESTORE</t>
  </si>
  <si>
    <t>OS 2.10 Sprijinirea investiţiilor care vizează reconstrucţia ca răspuns la un dezastru natural care se produce în perioada 1 ianuarie 2024-31 decembrie 2025</t>
  </si>
  <si>
    <t>Gestionarea riscului de inundatii (3.2)</t>
  </si>
  <si>
    <t>OP 2, OS 2.10</t>
  </si>
  <si>
    <t>Galati</t>
  </si>
  <si>
    <t>IMM-uri din mediul urban si rural</t>
  </si>
  <si>
    <t>UAT-uri din judetul Galati</t>
  </si>
  <si>
    <t>20.01.2026</t>
  </si>
  <si>
    <t>20.02.2026</t>
  </si>
  <si>
    <t>20.08.2026</t>
  </si>
  <si>
    <t>calendar orientativ in functie de aprobarea schemei de ajutor de stat regional si de minimis</t>
  </si>
  <si>
    <t>10.02.2026</t>
  </si>
  <si>
    <t>10.03.2026</t>
  </si>
  <si>
    <t>10.09.2026</t>
  </si>
  <si>
    <t>15.02.2026</t>
  </si>
  <si>
    <t>15.03.2026</t>
  </si>
  <si>
    <t>15.09.2026</t>
  </si>
  <si>
    <t>18.01.2026</t>
  </si>
  <si>
    <t>18.02.2026</t>
  </si>
  <si>
    <t>18.08.2026</t>
  </si>
  <si>
    <t>22.02.2026</t>
  </si>
  <si>
    <t>22.03.2026</t>
  </si>
  <si>
    <t>22.09.2026</t>
  </si>
  <si>
    <t>25.02.2026</t>
  </si>
  <si>
    <t>26.08.2026</t>
  </si>
  <si>
    <t>IMM din mediul urban si rural
Parteneriate între organismele publice de cercetare/organisme private de utilitate publică (inclusiv instituții de învățământ superior) și IMM-uri din mediul urban și rural
Parteneriate între IMM -uri din mediul urban și rural</t>
  </si>
  <si>
    <t>IMM-uri din mediul urban și rural
Organisme de cercetare publice și private de utilitate publică din mediul rural și urban
Entități de inovare și transfer tehnologic din mediul urban și rural</t>
  </si>
  <si>
    <t>02.04.2026</t>
  </si>
  <si>
    <t>13.03.2026</t>
  </si>
  <si>
    <t>14.09.2026</t>
  </si>
  <si>
    <t>02.07.2026</t>
  </si>
  <si>
    <t>04.05.2026</t>
  </si>
  <si>
    <t>16.06.2026</t>
  </si>
  <si>
    <t>26.01.2026</t>
  </si>
  <si>
    <t>Calendar estimativ al apelurilor de proiecte- anul 2026
PR SE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</si>
</sst>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2"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name val="Trebuchet MS"/>
      <family val="2"/>
    </font>
    <font>
      <b/>
      <sz val="22"/>
      <name val="Trebuchet MS"/>
      <family val="2"/>
    </font>
    <font>
      <sz val="8"/>
      <name val="Calibri"/>
      <family val="2"/>
      <charset val="238"/>
      <scheme val="minor"/>
    </font>
    <font>
      <b/>
      <sz val="24"/>
      <name val="Calibri"/>
      <family val="2"/>
      <scheme val="minor"/>
    </font>
    <font>
      <sz val="24"/>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60">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0" fontId="11" fillId="7" borderId="1" xfId="0"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16" fontId="11" fillId="7"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6" fontId="11"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15" fontId="11" fillId="4" borderId="1" xfId="0" applyNumberFormat="1" applyFont="1" applyFill="1" applyBorder="1" applyAlignment="1">
      <alignment horizontal="center" vertical="center" wrapText="1"/>
    </xf>
    <xf numFmtId="15"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 fontId="10"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top"/>
    </xf>
    <xf numFmtId="165" fontId="11" fillId="8" borderId="1" xfId="0" applyNumberFormat="1" applyFont="1" applyFill="1" applyBorder="1" applyAlignment="1">
      <alignment vertical="top" wrapText="1"/>
    </xf>
    <xf numFmtId="165" fontId="11" fillId="8" borderId="1" xfId="0" applyNumberFormat="1" applyFont="1" applyFill="1" applyBorder="1" applyAlignment="1">
      <alignment vertical="top"/>
    </xf>
    <xf numFmtId="14" fontId="11" fillId="7" borderId="3" xfId="0" applyNumberFormat="1"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6" borderId="0" xfId="0" applyNumberFormat="1" applyFont="1" applyFill="1" applyAlignment="1">
      <alignment horizontal="center" vertical="top" wrapText="1"/>
    </xf>
    <xf numFmtId="14" fontId="7" fillId="0" borderId="0" xfId="0" applyNumberFormat="1" applyFont="1" applyAlignment="1">
      <alignment vertical="top" wrapText="1"/>
    </xf>
    <xf numFmtId="14" fontId="7" fillId="0" borderId="0" xfId="0" applyNumberFormat="1" applyFont="1" applyAlignment="1">
      <alignment vertical="top"/>
    </xf>
    <xf numFmtId="3" fontId="7" fillId="0" borderId="0" xfId="0" applyNumberFormat="1" applyFont="1" applyAlignment="1">
      <alignment horizontal="center" vertical="top" wrapText="1"/>
    </xf>
    <xf numFmtId="0" fontId="7" fillId="0" borderId="0" xfId="0" applyFont="1" applyBorder="1" applyAlignment="1">
      <alignment horizontal="center" vertical="center" wrapText="1"/>
    </xf>
    <xf numFmtId="14" fontId="11" fillId="4" borderId="3"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top"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2026, atualizat la data de 12.09.2025.xlsx]Sheet1Pivot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2026, atualizat la data de 12.09.2025.xlsx]Sheet1Pivot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tabSelected="1" view="pageBreakPreview" zoomScale="40" zoomScaleNormal="70" zoomScaleSheetLayoutView="40" workbookViewId="0">
      <pane xSplit="2" ySplit="5" topLeftCell="C6" activePane="bottomRight" state="frozen"/>
      <selection pane="topRight" activeCell="C1" sqref="C1"/>
      <selection pane="bottomLeft" activeCell="A6" sqref="A6"/>
      <selection pane="bottomRight" activeCell="G28" sqref="G28"/>
    </sheetView>
  </sheetViews>
  <sheetFormatPr defaultColWidth="9.140625" defaultRowHeight="50.1" customHeight="1" x14ac:dyDescent="0.25"/>
  <cols>
    <col min="1" max="1" width="12.7109375" style="43" customWidth="1"/>
    <col min="2" max="2" width="13" style="43" customWidth="1"/>
    <col min="3" max="3" width="22.28515625" style="43" customWidth="1"/>
    <col min="4" max="4" width="39.140625" style="44" customWidth="1"/>
    <col min="5" max="5" width="48.28515625" style="44" customWidth="1"/>
    <col min="6" max="6" width="104.85546875" style="17" customWidth="1"/>
    <col min="7" max="7" width="164.85546875" style="44" customWidth="1"/>
    <col min="8" max="8" width="50.42578125" style="17" customWidth="1"/>
    <col min="9" max="9" width="35.140625" style="17" customWidth="1"/>
    <col min="10" max="10" width="41.140625" style="49" customWidth="1"/>
    <col min="11" max="11" width="53.5703125" style="49" customWidth="1"/>
    <col min="12" max="12" width="27" style="17" customWidth="1"/>
    <col min="13" max="13" width="103" style="43" customWidth="1"/>
    <col min="14" max="14" width="50.140625" style="43" bestFit="1" customWidth="1"/>
    <col min="15" max="15" width="36.42578125" style="43" customWidth="1"/>
    <col min="16" max="16" width="36.85546875" style="47" customWidth="1"/>
    <col min="17" max="17" width="35.28515625" style="48" customWidth="1"/>
    <col min="18" max="18" width="84.5703125" style="43" customWidth="1"/>
    <col min="19" max="16384" width="9.140625" style="43"/>
  </cols>
  <sheetData>
    <row r="1" spans="2:18" s="17" customFormat="1" ht="50.1" customHeight="1" x14ac:dyDescent="0.25">
      <c r="B1" s="43"/>
      <c r="C1" s="43"/>
      <c r="D1" s="44"/>
      <c r="E1" s="44"/>
      <c r="G1" s="44"/>
      <c r="H1" s="45"/>
      <c r="J1" s="46"/>
      <c r="K1" s="46"/>
      <c r="M1" s="43"/>
      <c r="N1" s="43"/>
      <c r="O1" s="43"/>
      <c r="P1" s="47"/>
      <c r="Q1" s="48"/>
    </row>
    <row r="2" spans="2:18" s="17" customFormat="1" ht="78" customHeight="1" x14ac:dyDescent="0.25">
      <c r="B2" s="59" t="s">
        <v>178</v>
      </c>
      <c r="C2" s="59"/>
      <c r="D2" s="59"/>
      <c r="E2" s="59"/>
      <c r="F2" s="59"/>
      <c r="G2" s="59"/>
      <c r="H2" s="59"/>
      <c r="J2" s="46"/>
      <c r="K2" s="46"/>
      <c r="M2" s="43"/>
      <c r="N2" s="43"/>
      <c r="O2" s="43"/>
      <c r="P2" s="47"/>
      <c r="Q2" s="48"/>
    </row>
    <row r="3" spans="2:18" s="17" customFormat="1" ht="49.5" hidden="1" customHeight="1" x14ac:dyDescent="0.25">
      <c r="B3" s="43"/>
      <c r="C3" s="43"/>
      <c r="D3" s="44"/>
      <c r="E3" s="44"/>
      <c r="G3" s="44"/>
      <c r="H3" s="45"/>
      <c r="J3" s="49"/>
      <c r="K3" s="49"/>
      <c r="M3" s="43"/>
      <c r="N3" s="43"/>
      <c r="O3" s="43"/>
      <c r="P3" s="47"/>
      <c r="Q3" s="48"/>
    </row>
    <row r="4" spans="2:18" s="17" customFormat="1" ht="69.75" customHeight="1" x14ac:dyDescent="0.25">
      <c r="B4" s="54" t="s">
        <v>51</v>
      </c>
      <c r="C4" s="54" t="s">
        <v>2</v>
      </c>
      <c r="D4" s="54" t="s">
        <v>49</v>
      </c>
      <c r="E4" s="54" t="s">
        <v>52</v>
      </c>
      <c r="F4" s="54" t="s">
        <v>0</v>
      </c>
      <c r="G4" s="54" t="s">
        <v>1</v>
      </c>
      <c r="H4" s="54" t="s">
        <v>4</v>
      </c>
      <c r="I4" s="54" t="s">
        <v>5</v>
      </c>
      <c r="J4" s="57" t="s">
        <v>119</v>
      </c>
      <c r="K4" s="57" t="s">
        <v>118</v>
      </c>
      <c r="L4" s="54" t="s">
        <v>7</v>
      </c>
      <c r="M4" s="54" t="s">
        <v>6</v>
      </c>
      <c r="N4" s="54" t="s">
        <v>61</v>
      </c>
      <c r="O4" s="55" t="s">
        <v>57</v>
      </c>
      <c r="P4" s="54" t="s">
        <v>58</v>
      </c>
      <c r="Q4" s="54" t="s">
        <v>16</v>
      </c>
    </row>
    <row r="5" spans="2:18" s="17" customFormat="1" ht="137.44999999999999" customHeight="1" x14ac:dyDescent="0.25">
      <c r="B5" s="54"/>
      <c r="C5" s="54"/>
      <c r="D5" s="54"/>
      <c r="E5" s="54"/>
      <c r="F5" s="54"/>
      <c r="G5" s="54"/>
      <c r="H5" s="54"/>
      <c r="I5" s="54"/>
      <c r="J5" s="57"/>
      <c r="K5" s="57"/>
      <c r="L5" s="54"/>
      <c r="M5" s="54"/>
      <c r="N5" s="54"/>
      <c r="O5" s="56"/>
      <c r="P5" s="54"/>
      <c r="Q5" s="54"/>
    </row>
    <row r="6" spans="2:18" s="17" customFormat="1" ht="240.75" customHeight="1" x14ac:dyDescent="0.25">
      <c r="B6" s="21">
        <v>1</v>
      </c>
      <c r="C6" s="21" t="s">
        <v>56</v>
      </c>
      <c r="D6" s="21" t="s">
        <v>50</v>
      </c>
      <c r="E6" s="21" t="s">
        <v>62</v>
      </c>
      <c r="F6" s="24" t="s">
        <v>68</v>
      </c>
      <c r="G6" s="21" t="s">
        <v>63</v>
      </c>
      <c r="H6" s="21" t="s">
        <v>64</v>
      </c>
      <c r="I6" s="21" t="s">
        <v>65</v>
      </c>
      <c r="J6" s="22">
        <v>37026853</v>
      </c>
      <c r="K6" s="22">
        <v>31472825</v>
      </c>
      <c r="L6" s="21" t="s">
        <v>12</v>
      </c>
      <c r="M6" s="21" t="s">
        <v>169</v>
      </c>
      <c r="N6" s="21" t="s">
        <v>9</v>
      </c>
      <c r="O6" s="41" t="s">
        <v>112</v>
      </c>
      <c r="P6" s="42" t="s">
        <v>133</v>
      </c>
      <c r="Q6" s="42" t="s">
        <v>134</v>
      </c>
      <c r="R6" s="17" t="s">
        <v>127</v>
      </c>
    </row>
    <row r="7" spans="2:18" s="17" customFormat="1" ht="137.44999999999999" customHeight="1" x14ac:dyDescent="0.25">
      <c r="B7" s="21">
        <v>2</v>
      </c>
      <c r="C7" s="21" t="s">
        <v>56</v>
      </c>
      <c r="D7" s="21" t="s">
        <v>50</v>
      </c>
      <c r="E7" s="21" t="s">
        <v>62</v>
      </c>
      <c r="F7" s="24" t="s">
        <v>74</v>
      </c>
      <c r="G7" s="21" t="s">
        <v>63</v>
      </c>
      <c r="H7" s="21" t="s">
        <v>64</v>
      </c>
      <c r="I7" s="21" t="s">
        <v>65</v>
      </c>
      <c r="J7" s="22">
        <v>10370365</v>
      </c>
      <c r="K7" s="22">
        <v>8814810</v>
      </c>
      <c r="L7" s="21" t="s">
        <v>12</v>
      </c>
      <c r="M7" s="21" t="s">
        <v>69</v>
      </c>
      <c r="N7" s="21" t="s">
        <v>9</v>
      </c>
      <c r="O7" s="41" t="s">
        <v>139</v>
      </c>
      <c r="P7" s="42" t="s">
        <v>172</v>
      </c>
      <c r="Q7" s="42" t="s">
        <v>173</v>
      </c>
      <c r="R7" s="17" t="s">
        <v>128</v>
      </c>
    </row>
    <row r="8" spans="2:18" s="17" customFormat="1" ht="113.25" customHeight="1" x14ac:dyDescent="0.25">
      <c r="B8" s="21">
        <v>3</v>
      </c>
      <c r="C8" s="21" t="s">
        <v>56</v>
      </c>
      <c r="D8" s="21" t="s">
        <v>50</v>
      </c>
      <c r="E8" s="21" t="s">
        <v>62</v>
      </c>
      <c r="F8" s="24" t="s">
        <v>75</v>
      </c>
      <c r="G8" s="21" t="s">
        <v>63</v>
      </c>
      <c r="H8" s="21" t="s">
        <v>64</v>
      </c>
      <c r="I8" s="21" t="s">
        <v>65</v>
      </c>
      <c r="J8" s="22">
        <v>1764706</v>
      </c>
      <c r="K8" s="22">
        <v>1500000</v>
      </c>
      <c r="L8" s="21" t="s">
        <v>12</v>
      </c>
      <c r="M8" s="21" t="s">
        <v>66</v>
      </c>
      <c r="N8" s="21" t="s">
        <v>9</v>
      </c>
      <c r="O8" s="41" t="s">
        <v>135</v>
      </c>
      <c r="P8" s="42" t="s">
        <v>133</v>
      </c>
      <c r="Q8" s="42" t="s">
        <v>136</v>
      </c>
      <c r="R8" s="17" t="s">
        <v>126</v>
      </c>
    </row>
    <row r="9" spans="2:18" s="17" customFormat="1" ht="123.75" customHeight="1" x14ac:dyDescent="0.25">
      <c r="B9" s="21">
        <v>4</v>
      </c>
      <c r="C9" s="21" t="s">
        <v>56</v>
      </c>
      <c r="D9" s="21" t="s">
        <v>50</v>
      </c>
      <c r="E9" s="21" t="s">
        <v>70</v>
      </c>
      <c r="F9" s="24" t="s">
        <v>71</v>
      </c>
      <c r="G9" s="21" t="s">
        <v>79</v>
      </c>
      <c r="H9" s="21" t="s">
        <v>67</v>
      </c>
      <c r="I9" s="21" t="s">
        <v>65</v>
      </c>
      <c r="J9" s="22">
        <v>14149027</v>
      </c>
      <c r="K9" s="22">
        <v>12026673</v>
      </c>
      <c r="L9" s="21" t="s">
        <v>12</v>
      </c>
      <c r="M9" s="21" t="s">
        <v>72</v>
      </c>
      <c r="N9" s="21" t="s">
        <v>9</v>
      </c>
      <c r="O9" s="41" t="s">
        <v>139</v>
      </c>
      <c r="P9" s="42" t="s">
        <v>138</v>
      </c>
      <c r="Q9" s="42" t="s">
        <v>140</v>
      </c>
      <c r="R9" s="17" t="s">
        <v>126</v>
      </c>
    </row>
    <row r="10" spans="2:18" s="17" customFormat="1" ht="113.25" customHeight="1" x14ac:dyDescent="0.25">
      <c r="B10" s="25">
        <v>5</v>
      </c>
      <c r="C10" s="25" t="s">
        <v>56</v>
      </c>
      <c r="D10" s="25" t="s">
        <v>50</v>
      </c>
      <c r="E10" s="25" t="s">
        <v>70</v>
      </c>
      <c r="F10" s="26" t="s">
        <v>73</v>
      </c>
      <c r="G10" s="25" t="s">
        <v>79</v>
      </c>
      <c r="H10" s="25" t="s">
        <v>67</v>
      </c>
      <c r="I10" s="25" t="s">
        <v>76</v>
      </c>
      <c r="J10" s="27">
        <v>1572114</v>
      </c>
      <c r="K10" s="27">
        <v>1336297</v>
      </c>
      <c r="L10" s="25" t="s">
        <v>12</v>
      </c>
      <c r="M10" s="25" t="s">
        <v>72</v>
      </c>
      <c r="N10" s="25" t="s">
        <v>9</v>
      </c>
      <c r="O10" s="51" t="s">
        <v>139</v>
      </c>
      <c r="P10" s="52" t="s">
        <v>138</v>
      </c>
      <c r="Q10" s="52" t="s">
        <v>140</v>
      </c>
      <c r="R10" s="17" t="s">
        <v>126</v>
      </c>
    </row>
    <row r="11" spans="2:18" s="17" customFormat="1" ht="111.75" customHeight="1" x14ac:dyDescent="0.25">
      <c r="B11" s="21">
        <v>6</v>
      </c>
      <c r="C11" s="21" t="s">
        <v>56</v>
      </c>
      <c r="D11" s="21" t="s">
        <v>50</v>
      </c>
      <c r="E11" s="21" t="s">
        <v>70</v>
      </c>
      <c r="F11" s="24" t="s">
        <v>77</v>
      </c>
      <c r="G11" s="21" t="s">
        <v>79</v>
      </c>
      <c r="H11" s="21" t="s">
        <v>67</v>
      </c>
      <c r="I11" s="21" t="s">
        <v>65</v>
      </c>
      <c r="J11" s="22">
        <v>29411765</v>
      </c>
      <c r="K11" s="22">
        <v>25000000</v>
      </c>
      <c r="L11" s="21" t="s">
        <v>12</v>
      </c>
      <c r="M11" s="21" t="s">
        <v>121</v>
      </c>
      <c r="N11" s="21" t="s">
        <v>8</v>
      </c>
      <c r="O11" s="41" t="s">
        <v>135</v>
      </c>
      <c r="P11" s="42" t="s">
        <v>171</v>
      </c>
      <c r="Q11" s="42" t="s">
        <v>174</v>
      </c>
    </row>
    <row r="12" spans="2:18" s="17" customFormat="1" ht="137.44999999999999" customHeight="1" x14ac:dyDescent="0.25">
      <c r="B12" s="21">
        <v>7</v>
      </c>
      <c r="C12" s="21" t="s">
        <v>56</v>
      </c>
      <c r="D12" s="21" t="s">
        <v>50</v>
      </c>
      <c r="E12" s="21" t="s">
        <v>3</v>
      </c>
      <c r="F12" s="24" t="s">
        <v>123</v>
      </c>
      <c r="G12" s="21" t="s">
        <v>78</v>
      </c>
      <c r="H12" s="21" t="s">
        <v>44</v>
      </c>
      <c r="I12" s="21" t="s">
        <v>65</v>
      </c>
      <c r="J12" s="22">
        <v>11764706</v>
      </c>
      <c r="K12" s="22">
        <v>10000000</v>
      </c>
      <c r="L12" s="21" t="s">
        <v>12</v>
      </c>
      <c r="M12" s="21" t="s">
        <v>80</v>
      </c>
      <c r="N12" s="21" t="s">
        <v>9</v>
      </c>
      <c r="O12" s="41" t="s">
        <v>135</v>
      </c>
      <c r="P12" s="42" t="s">
        <v>133</v>
      </c>
      <c r="Q12" s="42" t="s">
        <v>136</v>
      </c>
      <c r="R12" s="17" t="s">
        <v>126</v>
      </c>
    </row>
    <row r="13" spans="2:18" s="17" customFormat="1" ht="137.44999999999999" customHeight="1" x14ac:dyDescent="0.25">
      <c r="B13" s="25">
        <v>8</v>
      </c>
      <c r="C13" s="25" t="s">
        <v>56</v>
      </c>
      <c r="D13" s="25" t="s">
        <v>50</v>
      </c>
      <c r="E13" s="25" t="s">
        <v>3</v>
      </c>
      <c r="F13" s="26" t="s">
        <v>108</v>
      </c>
      <c r="G13" s="25" t="s">
        <v>82</v>
      </c>
      <c r="H13" s="25" t="s">
        <v>44</v>
      </c>
      <c r="I13" s="25" t="s">
        <v>76</v>
      </c>
      <c r="J13" s="27">
        <v>4818066</v>
      </c>
      <c r="K13" s="27">
        <v>4095356</v>
      </c>
      <c r="L13" s="25" t="s">
        <v>12</v>
      </c>
      <c r="M13" s="25" t="s">
        <v>122</v>
      </c>
      <c r="N13" s="25" t="s">
        <v>9</v>
      </c>
      <c r="O13" s="51" t="s">
        <v>135</v>
      </c>
      <c r="P13" s="52" t="s">
        <v>171</v>
      </c>
      <c r="Q13" s="52" t="s">
        <v>175</v>
      </c>
      <c r="R13" s="17" t="s">
        <v>126</v>
      </c>
    </row>
    <row r="14" spans="2:18" s="17" customFormat="1" ht="137.44999999999999" customHeight="1" x14ac:dyDescent="0.25">
      <c r="B14" s="25">
        <v>9</v>
      </c>
      <c r="C14" s="25" t="s">
        <v>56</v>
      </c>
      <c r="D14" s="25" t="s">
        <v>50</v>
      </c>
      <c r="E14" s="25" t="s">
        <v>3</v>
      </c>
      <c r="F14" s="26" t="s">
        <v>83</v>
      </c>
      <c r="G14" s="25" t="s">
        <v>82</v>
      </c>
      <c r="H14" s="25" t="s">
        <v>44</v>
      </c>
      <c r="I14" s="25" t="s">
        <v>76</v>
      </c>
      <c r="J14" s="27">
        <v>9636132</v>
      </c>
      <c r="K14" s="27">
        <v>8190712</v>
      </c>
      <c r="L14" s="25" t="s">
        <v>12</v>
      </c>
      <c r="M14" s="25" t="s">
        <v>116</v>
      </c>
      <c r="N14" s="25" t="s">
        <v>9</v>
      </c>
      <c r="O14" s="51" t="s">
        <v>135</v>
      </c>
      <c r="P14" s="52" t="s">
        <v>171</v>
      </c>
      <c r="Q14" s="52" t="s">
        <v>175</v>
      </c>
      <c r="R14" s="17" t="s">
        <v>129</v>
      </c>
    </row>
    <row r="15" spans="2:18" s="17" customFormat="1" ht="137.44999999999999" customHeight="1" x14ac:dyDescent="0.25">
      <c r="B15" s="21">
        <v>10</v>
      </c>
      <c r="C15" s="21" t="s">
        <v>56</v>
      </c>
      <c r="D15" s="21" t="s">
        <v>50</v>
      </c>
      <c r="E15" s="21" t="s">
        <v>3</v>
      </c>
      <c r="F15" s="24" t="s">
        <v>84</v>
      </c>
      <c r="G15" s="21" t="s">
        <v>82</v>
      </c>
      <c r="H15" s="21" t="s">
        <v>44</v>
      </c>
      <c r="I15" s="21" t="s">
        <v>65</v>
      </c>
      <c r="J15" s="22">
        <v>1176471</v>
      </c>
      <c r="K15" s="22">
        <v>1000000</v>
      </c>
      <c r="L15" s="21" t="s">
        <v>12</v>
      </c>
      <c r="M15" s="21" t="s">
        <v>85</v>
      </c>
      <c r="N15" s="21" t="s">
        <v>9</v>
      </c>
      <c r="O15" s="41" t="s">
        <v>139</v>
      </c>
      <c r="P15" s="42" t="s">
        <v>138</v>
      </c>
      <c r="Q15" s="42" t="s">
        <v>140</v>
      </c>
      <c r="R15" s="17" t="s">
        <v>126</v>
      </c>
    </row>
    <row r="16" spans="2:18" s="17" customFormat="1" ht="210.75" customHeight="1" x14ac:dyDescent="0.25">
      <c r="B16" s="21">
        <v>11</v>
      </c>
      <c r="C16" s="21" t="s">
        <v>56</v>
      </c>
      <c r="D16" s="21" t="s">
        <v>50</v>
      </c>
      <c r="E16" s="21" t="s">
        <v>3</v>
      </c>
      <c r="F16" s="24" t="s">
        <v>86</v>
      </c>
      <c r="G16" s="21" t="s">
        <v>87</v>
      </c>
      <c r="H16" s="21" t="s">
        <v>81</v>
      </c>
      <c r="I16" s="21" t="s">
        <v>65</v>
      </c>
      <c r="J16" s="22">
        <v>4705882</v>
      </c>
      <c r="K16" s="22">
        <v>4000000</v>
      </c>
      <c r="L16" s="21" t="s">
        <v>12</v>
      </c>
      <c r="M16" s="21" t="s">
        <v>170</v>
      </c>
      <c r="N16" s="21" t="s">
        <v>9</v>
      </c>
      <c r="O16" s="41" t="s">
        <v>139</v>
      </c>
      <c r="P16" s="42" t="s">
        <v>138</v>
      </c>
      <c r="Q16" s="42" t="s">
        <v>176</v>
      </c>
      <c r="R16" s="17" t="s">
        <v>126</v>
      </c>
    </row>
    <row r="17" spans="1:21" s="17" customFormat="1" ht="137.44999999999999" customHeight="1" x14ac:dyDescent="0.25">
      <c r="B17" s="21">
        <v>12</v>
      </c>
      <c r="C17" s="21" t="s">
        <v>56</v>
      </c>
      <c r="D17" s="21" t="s">
        <v>50</v>
      </c>
      <c r="E17" s="21" t="s">
        <v>109</v>
      </c>
      <c r="F17" s="24" t="s">
        <v>88</v>
      </c>
      <c r="G17" s="21" t="s">
        <v>87</v>
      </c>
      <c r="H17" s="21" t="s">
        <v>81</v>
      </c>
      <c r="I17" s="21" t="s">
        <v>65</v>
      </c>
      <c r="J17" s="22">
        <v>1176471</v>
      </c>
      <c r="K17" s="22">
        <v>1000000</v>
      </c>
      <c r="L17" s="21" t="s">
        <v>12</v>
      </c>
      <c r="M17" s="21" t="s">
        <v>89</v>
      </c>
      <c r="N17" s="21" t="s">
        <v>8</v>
      </c>
      <c r="O17" s="41" t="s">
        <v>135</v>
      </c>
      <c r="P17" s="42" t="s">
        <v>171</v>
      </c>
      <c r="Q17" s="42" t="s">
        <v>175</v>
      </c>
    </row>
    <row r="18" spans="1:21" s="17" customFormat="1" ht="137.44999999999999" customHeight="1" x14ac:dyDescent="0.25">
      <c r="B18" s="21">
        <v>13</v>
      </c>
      <c r="C18" s="21" t="s">
        <v>56</v>
      </c>
      <c r="D18" s="21" t="s">
        <v>50</v>
      </c>
      <c r="E18" s="21" t="s">
        <v>143</v>
      </c>
      <c r="F18" s="24" t="s">
        <v>142</v>
      </c>
      <c r="G18" s="21" t="s">
        <v>141</v>
      </c>
      <c r="H18" s="21" t="s">
        <v>137</v>
      </c>
      <c r="I18" s="21" t="s">
        <v>65</v>
      </c>
      <c r="J18" s="22">
        <v>10000000</v>
      </c>
      <c r="K18" s="22">
        <v>10000000</v>
      </c>
      <c r="L18" s="21" t="s">
        <v>12</v>
      </c>
      <c r="M18" s="21" t="s">
        <v>149</v>
      </c>
      <c r="N18" s="21" t="s">
        <v>9</v>
      </c>
      <c r="O18" s="41" t="s">
        <v>139</v>
      </c>
      <c r="P18" s="42" t="s">
        <v>138</v>
      </c>
      <c r="Q18" s="42" t="s">
        <v>140</v>
      </c>
      <c r="R18" s="17" t="s">
        <v>154</v>
      </c>
    </row>
    <row r="19" spans="1:21" s="17" customFormat="1" ht="204.75" customHeight="1" x14ac:dyDescent="0.25">
      <c r="B19" s="25">
        <v>14</v>
      </c>
      <c r="C19" s="25" t="s">
        <v>56</v>
      </c>
      <c r="D19" s="25" t="s">
        <v>50</v>
      </c>
      <c r="E19" s="25" t="s">
        <v>59</v>
      </c>
      <c r="F19" s="32" t="s">
        <v>90</v>
      </c>
      <c r="G19" s="25" t="s">
        <v>91</v>
      </c>
      <c r="H19" s="31" t="s">
        <v>45</v>
      </c>
      <c r="I19" s="25" t="s">
        <v>92</v>
      </c>
      <c r="J19" s="27">
        <v>17294117.647058822</v>
      </c>
      <c r="K19" s="27">
        <v>15000000</v>
      </c>
      <c r="L19" s="25" t="s">
        <v>12</v>
      </c>
      <c r="M19" s="25" t="s">
        <v>111</v>
      </c>
      <c r="N19" s="25" t="s">
        <v>8</v>
      </c>
      <c r="O19" s="28" t="s">
        <v>155</v>
      </c>
      <c r="P19" s="28" t="s">
        <v>156</v>
      </c>
      <c r="Q19" s="28" t="s">
        <v>157</v>
      </c>
      <c r="R19" s="50"/>
    </row>
    <row r="20" spans="1:21" s="17" customFormat="1" ht="224.25" customHeight="1" x14ac:dyDescent="0.25">
      <c r="B20" s="21">
        <v>15</v>
      </c>
      <c r="C20" s="21" t="s">
        <v>56</v>
      </c>
      <c r="D20" s="21" t="s">
        <v>50</v>
      </c>
      <c r="E20" s="21" t="s">
        <v>144</v>
      </c>
      <c r="F20" s="21" t="s">
        <v>146</v>
      </c>
      <c r="G20" s="21" t="s">
        <v>145</v>
      </c>
      <c r="H20" s="30" t="s">
        <v>147</v>
      </c>
      <c r="I20" s="21" t="s">
        <v>148</v>
      </c>
      <c r="J20" s="22">
        <v>22170326</v>
      </c>
      <c r="K20" s="22">
        <v>21491643</v>
      </c>
      <c r="L20" s="21" t="s">
        <v>12</v>
      </c>
      <c r="M20" s="21" t="s">
        <v>150</v>
      </c>
      <c r="N20" s="30" t="s">
        <v>9</v>
      </c>
      <c r="O20" s="41" t="s">
        <v>151</v>
      </c>
      <c r="P20" s="42" t="s">
        <v>152</v>
      </c>
      <c r="Q20" s="42" t="s">
        <v>153</v>
      </c>
    </row>
    <row r="21" spans="1:21" s="17" customFormat="1" ht="192.75" customHeight="1" x14ac:dyDescent="0.25">
      <c r="B21" s="21">
        <v>16</v>
      </c>
      <c r="C21" s="21" t="s">
        <v>56</v>
      </c>
      <c r="D21" s="21" t="s">
        <v>50</v>
      </c>
      <c r="E21" s="21" t="s">
        <v>93</v>
      </c>
      <c r="F21" s="21" t="s">
        <v>97</v>
      </c>
      <c r="G21" s="21" t="s">
        <v>94</v>
      </c>
      <c r="H21" s="30" t="s">
        <v>95</v>
      </c>
      <c r="I21" s="21" t="s">
        <v>65</v>
      </c>
      <c r="J21" s="22">
        <v>4611765</v>
      </c>
      <c r="K21" s="22">
        <v>4000000</v>
      </c>
      <c r="L21" s="21" t="s">
        <v>12</v>
      </c>
      <c r="M21" s="21" t="s">
        <v>96</v>
      </c>
      <c r="N21" s="30" t="s">
        <v>9</v>
      </c>
      <c r="O21" s="29" t="s">
        <v>158</v>
      </c>
      <c r="P21" s="29" t="s">
        <v>159</v>
      </c>
      <c r="Q21" s="29" t="s">
        <v>160</v>
      </c>
      <c r="R21" s="17" t="s">
        <v>124</v>
      </c>
    </row>
    <row r="22" spans="1:21" s="17" customFormat="1" ht="192.75" customHeight="1" x14ac:dyDescent="0.25">
      <c r="B22" s="25">
        <v>17</v>
      </c>
      <c r="C22" s="25" t="s">
        <v>56</v>
      </c>
      <c r="D22" s="25" t="s">
        <v>50</v>
      </c>
      <c r="E22" s="25" t="s">
        <v>93</v>
      </c>
      <c r="F22" s="25" t="s">
        <v>98</v>
      </c>
      <c r="G22" s="25" t="s">
        <v>94</v>
      </c>
      <c r="H22" s="31" t="s">
        <v>95</v>
      </c>
      <c r="I22" s="25" t="s">
        <v>92</v>
      </c>
      <c r="J22" s="27">
        <v>40352941.176470593</v>
      </c>
      <c r="K22" s="27">
        <v>35000000</v>
      </c>
      <c r="L22" s="25" t="s">
        <v>12</v>
      </c>
      <c r="M22" s="25" t="s">
        <v>99</v>
      </c>
      <c r="N22" s="31" t="s">
        <v>8</v>
      </c>
      <c r="O22" s="28" t="s">
        <v>155</v>
      </c>
      <c r="P22" s="28" t="s">
        <v>156</v>
      </c>
      <c r="Q22" s="28" t="s">
        <v>157</v>
      </c>
    </row>
    <row r="23" spans="1:21" s="17" customFormat="1" ht="179.25" customHeight="1" x14ac:dyDescent="0.25">
      <c r="B23" s="25">
        <v>18</v>
      </c>
      <c r="C23" s="25" t="s">
        <v>56</v>
      </c>
      <c r="D23" s="25" t="s">
        <v>50</v>
      </c>
      <c r="E23" s="25" t="s">
        <v>53</v>
      </c>
      <c r="F23" s="25" t="s">
        <v>101</v>
      </c>
      <c r="G23" s="25" t="s">
        <v>46</v>
      </c>
      <c r="H23" s="25" t="s">
        <v>13</v>
      </c>
      <c r="I23" s="25" t="s">
        <v>76</v>
      </c>
      <c r="J23" s="27">
        <v>2480027</v>
      </c>
      <c r="K23" s="27">
        <v>1364015</v>
      </c>
      <c r="L23" s="25" t="s">
        <v>12</v>
      </c>
      <c r="M23" s="25" t="s">
        <v>102</v>
      </c>
      <c r="N23" s="25" t="s">
        <v>9</v>
      </c>
      <c r="O23" s="28" t="s">
        <v>161</v>
      </c>
      <c r="P23" s="28" t="s">
        <v>162</v>
      </c>
      <c r="Q23" s="28" t="s">
        <v>163</v>
      </c>
    </row>
    <row r="24" spans="1:21" s="17" customFormat="1" ht="174.75" customHeight="1" x14ac:dyDescent="0.25">
      <c r="B24" s="21">
        <v>19</v>
      </c>
      <c r="C24" s="21" t="s">
        <v>56</v>
      </c>
      <c r="D24" s="21" t="s">
        <v>50</v>
      </c>
      <c r="E24" s="21" t="s">
        <v>53</v>
      </c>
      <c r="F24" s="21" t="s">
        <v>103</v>
      </c>
      <c r="G24" s="21" t="s">
        <v>46</v>
      </c>
      <c r="H24" s="21" t="s">
        <v>13</v>
      </c>
      <c r="I24" s="21" t="s">
        <v>65</v>
      </c>
      <c r="J24" s="22">
        <v>20989134.32</v>
      </c>
      <c r="K24" s="22">
        <v>11779617</v>
      </c>
      <c r="L24" s="21" t="s">
        <v>12</v>
      </c>
      <c r="M24" s="21" t="s">
        <v>100</v>
      </c>
      <c r="N24" s="21" t="s">
        <v>9</v>
      </c>
      <c r="O24" s="23" t="s">
        <v>155</v>
      </c>
      <c r="P24" s="21" t="s">
        <v>156</v>
      </c>
      <c r="Q24" s="21" t="s">
        <v>157</v>
      </c>
    </row>
    <row r="25" spans="1:21" s="17" customFormat="1" ht="179.25" customHeight="1" x14ac:dyDescent="0.25">
      <c r="B25" s="25">
        <v>20</v>
      </c>
      <c r="C25" s="25" t="s">
        <v>56</v>
      </c>
      <c r="D25" s="25" t="s">
        <v>50</v>
      </c>
      <c r="E25" s="25" t="s">
        <v>53</v>
      </c>
      <c r="F25" s="25" t="s">
        <v>110</v>
      </c>
      <c r="G25" s="25" t="s">
        <v>46</v>
      </c>
      <c r="H25" s="25" t="s">
        <v>13</v>
      </c>
      <c r="I25" s="25" t="s">
        <v>76</v>
      </c>
      <c r="J25" s="27">
        <v>2332125.6</v>
      </c>
      <c r="K25" s="27">
        <v>1308846</v>
      </c>
      <c r="L25" s="25" t="s">
        <v>12</v>
      </c>
      <c r="M25" s="25" t="s">
        <v>102</v>
      </c>
      <c r="N25" s="25" t="s">
        <v>9</v>
      </c>
      <c r="O25" s="53" t="s">
        <v>155</v>
      </c>
      <c r="P25" s="25" t="s">
        <v>156</v>
      </c>
      <c r="Q25" s="25" t="s">
        <v>157</v>
      </c>
    </row>
    <row r="26" spans="1:21" s="17" customFormat="1" ht="165.75" customHeight="1" x14ac:dyDescent="0.25">
      <c r="B26" s="21">
        <v>21</v>
      </c>
      <c r="C26" s="21" t="s">
        <v>56</v>
      </c>
      <c r="D26" s="21" t="s">
        <v>50</v>
      </c>
      <c r="E26" s="21" t="s">
        <v>53</v>
      </c>
      <c r="F26" s="21" t="s">
        <v>125</v>
      </c>
      <c r="G26" s="21" t="s">
        <v>104</v>
      </c>
      <c r="H26" s="21" t="s">
        <v>105</v>
      </c>
      <c r="I26" s="21" t="s">
        <v>65</v>
      </c>
      <c r="J26" s="22">
        <v>3563635.74</v>
      </c>
      <c r="K26" s="22">
        <v>2000000</v>
      </c>
      <c r="L26" s="21" t="s">
        <v>12</v>
      </c>
      <c r="M26" s="21" t="s">
        <v>114</v>
      </c>
      <c r="N26" s="21" t="s">
        <v>9</v>
      </c>
      <c r="O26" s="29" t="s">
        <v>164</v>
      </c>
      <c r="P26" s="29" t="s">
        <v>165</v>
      </c>
      <c r="Q26" s="29" t="s">
        <v>166</v>
      </c>
    </row>
    <row r="27" spans="1:21" s="17" customFormat="1" ht="242.25" customHeight="1" x14ac:dyDescent="0.25">
      <c r="B27" s="25">
        <v>22</v>
      </c>
      <c r="C27" s="25" t="s">
        <v>56</v>
      </c>
      <c r="D27" s="25" t="s">
        <v>50</v>
      </c>
      <c r="E27" s="25" t="s">
        <v>54</v>
      </c>
      <c r="F27" s="25" t="s">
        <v>106</v>
      </c>
      <c r="G27" s="25" t="s">
        <v>55</v>
      </c>
      <c r="H27" s="25" t="s">
        <v>47</v>
      </c>
      <c r="I27" s="25" t="s">
        <v>115</v>
      </c>
      <c r="J27" s="27">
        <v>8923002</v>
      </c>
      <c r="K27" s="27">
        <v>7739338</v>
      </c>
      <c r="L27" s="25" t="s">
        <v>12</v>
      </c>
      <c r="M27" s="25" t="s">
        <v>130</v>
      </c>
      <c r="N27" s="25" t="s">
        <v>8</v>
      </c>
      <c r="O27" s="28" t="s">
        <v>177</v>
      </c>
      <c r="P27" s="28" t="s">
        <v>167</v>
      </c>
      <c r="Q27" s="28" t="s">
        <v>168</v>
      </c>
    </row>
    <row r="28" spans="1:21" s="17" customFormat="1" ht="242.25" customHeight="1" x14ac:dyDescent="0.25">
      <c r="B28" s="25">
        <v>23</v>
      </c>
      <c r="C28" s="25" t="s">
        <v>56</v>
      </c>
      <c r="D28" s="25" t="s">
        <v>50</v>
      </c>
      <c r="E28" s="25" t="s">
        <v>54</v>
      </c>
      <c r="F28" s="25" t="s">
        <v>106</v>
      </c>
      <c r="G28" s="25" t="s">
        <v>55</v>
      </c>
      <c r="H28" s="25" t="s">
        <v>47</v>
      </c>
      <c r="I28" s="25" t="s">
        <v>113</v>
      </c>
      <c r="J28" s="27">
        <v>3252723</v>
      </c>
      <c r="K28" s="27">
        <v>2821240</v>
      </c>
      <c r="L28" s="25" t="s">
        <v>12</v>
      </c>
      <c r="M28" s="25" t="s">
        <v>131</v>
      </c>
      <c r="N28" s="25" t="s">
        <v>9</v>
      </c>
      <c r="O28" s="28" t="s">
        <v>177</v>
      </c>
      <c r="P28" s="28" t="s">
        <v>167</v>
      </c>
      <c r="Q28" s="28" t="s">
        <v>168</v>
      </c>
    </row>
    <row r="29" spans="1:21" s="17" customFormat="1" ht="221.25" customHeight="1" x14ac:dyDescent="0.25">
      <c r="B29" s="25">
        <v>24</v>
      </c>
      <c r="C29" s="25" t="s">
        <v>56</v>
      </c>
      <c r="D29" s="25" t="s">
        <v>50</v>
      </c>
      <c r="E29" s="25" t="s">
        <v>117</v>
      </c>
      <c r="F29" s="25" t="s">
        <v>107</v>
      </c>
      <c r="G29" s="25" t="s">
        <v>60</v>
      </c>
      <c r="H29" s="25" t="s">
        <v>48</v>
      </c>
      <c r="I29" s="25" t="s">
        <v>76</v>
      </c>
      <c r="J29" s="27">
        <v>12594123</v>
      </c>
      <c r="K29" s="27">
        <v>10923474</v>
      </c>
      <c r="L29" s="25" t="s">
        <v>12</v>
      </c>
      <c r="M29" s="25" t="s">
        <v>132</v>
      </c>
      <c r="N29" s="25" t="s">
        <v>9</v>
      </c>
      <c r="O29" s="28" t="s">
        <v>177</v>
      </c>
      <c r="P29" s="28" t="s">
        <v>167</v>
      </c>
      <c r="Q29" s="28" t="s">
        <v>168</v>
      </c>
    </row>
    <row r="30" spans="1:21" s="20" customFormat="1" ht="75.75" customHeight="1" x14ac:dyDescent="0.25">
      <c r="A30" s="18"/>
      <c r="B30" s="33"/>
      <c r="C30" s="33"/>
      <c r="D30" s="33"/>
      <c r="E30" s="34"/>
      <c r="F30" s="35"/>
      <c r="G30" s="35" t="s">
        <v>10</v>
      </c>
      <c r="H30" s="36"/>
      <c r="I30" s="35"/>
      <c r="J30" s="37">
        <f>SUM(J6:J29)</f>
        <v>276136478.48352945</v>
      </c>
      <c r="K30" s="37">
        <f>SUM(K6:K29)</f>
        <v>231864846</v>
      </c>
      <c r="L30" s="35"/>
      <c r="M30" s="33"/>
      <c r="N30" s="38"/>
      <c r="O30" s="38"/>
      <c r="P30" s="39"/>
      <c r="Q30" s="40"/>
      <c r="R30" s="19"/>
      <c r="S30" s="19"/>
      <c r="T30" s="19"/>
      <c r="U30" s="19"/>
    </row>
    <row r="32" spans="1:21" ht="50.1" customHeight="1" x14ac:dyDescent="0.25">
      <c r="B32" s="58" t="s">
        <v>120</v>
      </c>
      <c r="C32" s="58"/>
      <c r="D32" s="58"/>
      <c r="E32" s="58"/>
      <c r="F32" s="58"/>
      <c r="G32" s="58"/>
      <c r="H32" s="58"/>
      <c r="I32" s="58"/>
      <c r="J32" s="58"/>
      <c r="K32" s="58"/>
      <c r="L32" s="58"/>
      <c r="M32" s="58"/>
      <c r="N32" s="58"/>
      <c r="O32" s="58"/>
      <c r="P32" s="58"/>
      <c r="Q32" s="58"/>
    </row>
  </sheetData>
  <autoFilter ref="A5:Q30" xr:uid="{00000000-0009-0000-0000-000000000000}"/>
  <mergeCells count="18">
    <mergeCell ref="B2:H2"/>
    <mergeCell ref="Q4:Q5"/>
    <mergeCell ref="L4:L5"/>
    <mergeCell ref="B4:B5"/>
    <mergeCell ref="C4:C5"/>
    <mergeCell ref="D4:D5"/>
    <mergeCell ref="E4:E5"/>
    <mergeCell ref="F4:F5"/>
    <mergeCell ref="G4:G5"/>
    <mergeCell ref="H4:H5"/>
    <mergeCell ref="I4:I5"/>
    <mergeCell ref="M4:M5"/>
    <mergeCell ref="N4:N5"/>
    <mergeCell ref="O4:O5"/>
    <mergeCell ref="P4:P5"/>
    <mergeCell ref="J4:J5"/>
    <mergeCell ref="B32:Q32"/>
    <mergeCell ref="K4:K5"/>
  </mergeCells>
  <phoneticPr fontId="9" type="noConversion"/>
  <pageMargins left="0.31496062992125984" right="0.31496062992125984" top="0.74803149606299213" bottom="0.74803149606299213" header="0.31496062992125984" footer="0.31496062992125984"/>
  <pageSetup paperSize="8" scale="1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2</v>
      </c>
      <c r="C2" s="5" t="s">
        <v>33</v>
      </c>
      <c r="D2" s="6" t="s">
        <v>32</v>
      </c>
      <c r="E2" s="6" t="s">
        <v>35</v>
      </c>
      <c r="F2" s="6" t="s">
        <v>34</v>
      </c>
    </row>
    <row r="3" spans="2:6" ht="18.75" x14ac:dyDescent="0.25">
      <c r="B3" s="3" t="s">
        <v>17</v>
      </c>
      <c r="C3" s="3"/>
      <c r="D3" s="4"/>
      <c r="E3" s="11"/>
      <c r="F3" s="11"/>
    </row>
    <row r="4" spans="2:6" ht="18.75" x14ac:dyDescent="0.25">
      <c r="B4" s="3" t="s">
        <v>18</v>
      </c>
      <c r="C4" s="3"/>
      <c r="D4" s="4"/>
      <c r="E4" s="11"/>
      <c r="F4" s="11"/>
    </row>
    <row r="5" spans="2:6" ht="18.75" x14ac:dyDescent="0.25">
      <c r="B5" s="3" t="s">
        <v>11</v>
      </c>
      <c r="C5" s="3"/>
      <c r="D5" s="4"/>
      <c r="E5" s="11"/>
      <c r="F5" s="11"/>
    </row>
    <row r="6" spans="2:6" ht="18.75" x14ac:dyDescent="0.25">
      <c r="B6" s="3" t="s">
        <v>19</v>
      </c>
      <c r="C6" s="3"/>
      <c r="D6" s="4"/>
      <c r="E6" s="11"/>
      <c r="F6" s="11"/>
    </row>
    <row r="7" spans="2:6" ht="18.75" x14ac:dyDescent="0.25">
      <c r="B7" s="3" t="s">
        <v>20</v>
      </c>
      <c r="C7" s="12"/>
      <c r="D7" s="13"/>
      <c r="E7" s="14"/>
      <c r="F7" s="14"/>
    </row>
    <row r="8" spans="2:6" ht="18.75" x14ac:dyDescent="0.25">
      <c r="B8" s="3" t="s">
        <v>21</v>
      </c>
      <c r="C8" s="3"/>
      <c r="D8" s="4"/>
      <c r="E8" s="11"/>
      <c r="F8" s="11"/>
    </row>
    <row r="9" spans="2:6" ht="18.75" x14ac:dyDescent="0.25">
      <c r="B9" s="3" t="s">
        <v>22</v>
      </c>
      <c r="C9" s="3"/>
      <c r="D9" s="4"/>
      <c r="E9" s="11"/>
      <c r="F9" s="11"/>
    </row>
    <row r="10" spans="2:6" ht="18.75" x14ac:dyDescent="0.25">
      <c r="B10" s="3" t="s">
        <v>23</v>
      </c>
      <c r="C10" s="3"/>
      <c r="D10" s="4"/>
      <c r="E10" s="11"/>
      <c r="F10" s="11"/>
    </row>
    <row r="11" spans="2:6" ht="18.75" x14ac:dyDescent="0.25">
      <c r="B11" s="7" t="s">
        <v>14</v>
      </c>
      <c r="C11" s="7">
        <f>SUM(C3:C10)</f>
        <v>0</v>
      </c>
      <c r="D11" s="7">
        <f t="shared" ref="D11:F11" si="0">SUM(D3:D10)</f>
        <v>0</v>
      </c>
      <c r="E11" s="7">
        <f t="shared" si="0"/>
        <v>0</v>
      </c>
      <c r="F11" s="7">
        <f t="shared" si="0"/>
        <v>0</v>
      </c>
    </row>
    <row r="12" spans="2:6" ht="18.75" x14ac:dyDescent="0.25">
      <c r="B12" s="3" t="s">
        <v>24</v>
      </c>
      <c r="C12" s="3"/>
      <c r="D12" s="4"/>
      <c r="E12" s="9"/>
      <c r="F12" s="9"/>
    </row>
    <row r="13" spans="2:6" ht="18.75" x14ac:dyDescent="0.25">
      <c r="B13" s="3" t="s">
        <v>25</v>
      </c>
      <c r="C13" s="3"/>
      <c r="D13" s="4"/>
      <c r="E13" s="9"/>
      <c r="F13" s="9"/>
    </row>
    <row r="14" spans="2:6" ht="18.75" x14ac:dyDescent="0.25">
      <c r="B14" s="3" t="s">
        <v>30</v>
      </c>
      <c r="C14" s="3"/>
      <c r="D14" s="4"/>
      <c r="E14" s="9"/>
      <c r="F14" s="9"/>
    </row>
    <row r="15" spans="2:6" ht="18.75" x14ac:dyDescent="0.25">
      <c r="B15" s="3" t="s">
        <v>26</v>
      </c>
      <c r="C15" s="3"/>
      <c r="D15" s="4"/>
      <c r="E15" s="9"/>
      <c r="F15" s="9"/>
    </row>
    <row r="16" spans="2:6" ht="18.75" x14ac:dyDescent="0.25">
      <c r="B16" s="3" t="s">
        <v>27</v>
      </c>
      <c r="C16" s="3"/>
      <c r="D16" s="4"/>
      <c r="E16" s="9"/>
      <c r="F16" s="9"/>
    </row>
    <row r="17" spans="2:6" ht="18.75" x14ac:dyDescent="0.25">
      <c r="B17" s="3" t="s">
        <v>15</v>
      </c>
      <c r="C17" s="3"/>
      <c r="D17" s="4"/>
      <c r="E17" s="9"/>
      <c r="F17" s="9"/>
    </row>
    <row r="18" spans="2:6" ht="18.75" x14ac:dyDescent="0.25">
      <c r="B18" s="3" t="s">
        <v>28</v>
      </c>
      <c r="C18" s="3"/>
      <c r="D18" s="4"/>
      <c r="E18" s="9"/>
      <c r="F18" s="9"/>
    </row>
    <row r="19" spans="2:6" ht="18.75" x14ac:dyDescent="0.25">
      <c r="B19" s="3" t="s">
        <v>29</v>
      </c>
      <c r="C19" s="3"/>
      <c r="D19" s="4"/>
      <c r="E19" s="9"/>
      <c r="F19" s="9"/>
    </row>
    <row r="20" spans="2:6" ht="18.75" x14ac:dyDescent="0.25">
      <c r="B20" s="7" t="s">
        <v>31</v>
      </c>
      <c r="C20" s="10">
        <f t="shared" ref="C20:D20" si="1">SUM(C12:C19)</f>
        <v>0</v>
      </c>
      <c r="D20" s="10">
        <f t="shared" si="1"/>
        <v>0</v>
      </c>
      <c r="E20" s="10">
        <f>SUM(E12:E19)</f>
        <v>0</v>
      </c>
      <c r="F20" s="10">
        <f>SUM(F12:F19)</f>
        <v>0</v>
      </c>
    </row>
    <row r="21" spans="2:6" ht="18.75" x14ac:dyDescent="0.25">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36</v>
      </c>
      <c r="B3" t="s">
        <v>38</v>
      </c>
      <c r="C3" t="s">
        <v>39</v>
      </c>
    </row>
    <row r="4" spans="1:3" x14ac:dyDescent="0.25">
      <c r="A4" s="2" t="s">
        <v>29</v>
      </c>
      <c r="B4">
        <v>5</v>
      </c>
      <c r="C4">
        <v>5</v>
      </c>
    </row>
    <row r="5" spans="1:3" x14ac:dyDescent="0.25">
      <c r="A5" s="2" t="s">
        <v>30</v>
      </c>
      <c r="B5">
        <v>20</v>
      </c>
      <c r="C5">
        <v>20</v>
      </c>
    </row>
    <row r="6" spans="1:3" x14ac:dyDescent="0.25">
      <c r="A6" s="2" t="s">
        <v>15</v>
      </c>
      <c r="B6">
        <v>16</v>
      </c>
      <c r="C6">
        <v>16</v>
      </c>
    </row>
    <row r="7" spans="1:3" x14ac:dyDescent="0.25">
      <c r="A7" s="2" t="s">
        <v>26</v>
      </c>
      <c r="B7">
        <v>59</v>
      </c>
      <c r="C7">
        <v>32</v>
      </c>
    </row>
    <row r="8" spans="1:3" x14ac:dyDescent="0.25">
      <c r="A8" s="2" t="s">
        <v>27</v>
      </c>
      <c r="B8">
        <v>28</v>
      </c>
      <c r="C8">
        <v>12</v>
      </c>
    </row>
    <row r="9" spans="1:3" x14ac:dyDescent="0.25">
      <c r="A9" s="2" t="s">
        <v>23</v>
      </c>
      <c r="B9">
        <v>28</v>
      </c>
      <c r="C9">
        <v>22</v>
      </c>
    </row>
    <row r="10" spans="1:3" x14ac:dyDescent="0.25">
      <c r="A10" s="2" t="s">
        <v>22</v>
      </c>
      <c r="B10">
        <v>35</v>
      </c>
      <c r="C10">
        <v>31</v>
      </c>
    </row>
    <row r="11" spans="1:3" x14ac:dyDescent="0.25">
      <c r="A11" s="2" t="s">
        <v>17</v>
      </c>
      <c r="B11">
        <v>40</v>
      </c>
      <c r="C11">
        <v>17</v>
      </c>
    </row>
    <row r="12" spans="1:3" x14ac:dyDescent="0.25">
      <c r="A12" s="2" t="s">
        <v>21</v>
      </c>
      <c r="B12">
        <v>45</v>
      </c>
      <c r="C12">
        <v>45</v>
      </c>
    </row>
    <row r="13" spans="1:3" x14ac:dyDescent="0.25">
      <c r="A13" s="2" t="s">
        <v>11</v>
      </c>
      <c r="B13">
        <v>25</v>
      </c>
      <c r="C13">
        <v>24</v>
      </c>
    </row>
    <row r="14" spans="1:3" x14ac:dyDescent="0.25">
      <c r="A14" s="2" t="s">
        <v>18</v>
      </c>
      <c r="B14">
        <v>57</v>
      </c>
      <c r="C14">
        <v>53</v>
      </c>
    </row>
    <row r="15" spans="1:3" x14ac:dyDescent="0.25">
      <c r="A15" s="2" t="s">
        <v>19</v>
      </c>
      <c r="B15">
        <v>29</v>
      </c>
      <c r="C15">
        <v>26</v>
      </c>
    </row>
    <row r="16" spans="1:3" x14ac:dyDescent="0.25">
      <c r="A16" s="2" t="s">
        <v>25</v>
      </c>
      <c r="B16">
        <v>97</v>
      </c>
      <c r="C16">
        <v>63</v>
      </c>
    </row>
    <row r="17" spans="1:8" x14ac:dyDescent="0.25">
      <c r="A17" s="2" t="s">
        <v>28</v>
      </c>
      <c r="B17">
        <v>15</v>
      </c>
      <c r="C17">
        <v>15</v>
      </c>
    </row>
    <row r="18" spans="1:8" x14ac:dyDescent="0.25">
      <c r="A18" s="2" t="s">
        <v>20</v>
      </c>
    </row>
    <row r="19" spans="1:8" x14ac:dyDescent="0.25">
      <c r="A19" s="2" t="s">
        <v>24</v>
      </c>
      <c r="B19">
        <v>94</v>
      </c>
      <c r="C19">
        <v>94</v>
      </c>
    </row>
    <row r="20" spans="1:8" x14ac:dyDescent="0.25">
      <c r="A20" s="2" t="s">
        <v>37</v>
      </c>
      <c r="B20">
        <v>593</v>
      </c>
      <c r="C20">
        <v>475</v>
      </c>
    </row>
    <row r="22" spans="1:8" x14ac:dyDescent="0.25">
      <c r="F22" s="1" t="s">
        <v>36</v>
      </c>
      <c r="G22" t="s">
        <v>42</v>
      </c>
      <c r="H22" t="s">
        <v>43</v>
      </c>
    </row>
    <row r="23" spans="1:8" x14ac:dyDescent="0.25">
      <c r="F23" s="2" t="s">
        <v>29</v>
      </c>
      <c r="G23" s="16">
        <v>959.43086400000004</v>
      </c>
      <c r="H23" s="16">
        <v>457.48787299999998</v>
      </c>
    </row>
    <row r="24" spans="1:8" x14ac:dyDescent="0.25">
      <c r="F24" s="2" t="s">
        <v>30</v>
      </c>
      <c r="G24" s="16">
        <v>1953.4533220000001</v>
      </c>
      <c r="H24" s="16">
        <v>1464.0072379999999</v>
      </c>
    </row>
    <row r="25" spans="1:8" x14ac:dyDescent="0.25">
      <c r="F25" s="2" t="s">
        <v>15</v>
      </c>
      <c r="G25" s="16">
        <v>5254.2033190000002</v>
      </c>
      <c r="H25" s="16">
        <v>4044.0736459999998</v>
      </c>
    </row>
    <row r="26" spans="1:8" x14ac:dyDescent="0.25">
      <c r="F26" s="2" t="s">
        <v>26</v>
      </c>
      <c r="G26" s="16">
        <v>1913.53927862975</v>
      </c>
      <c r="H26" s="16">
        <v>1559.902728</v>
      </c>
    </row>
    <row r="27" spans="1:8" x14ac:dyDescent="0.25">
      <c r="F27" s="2" t="s">
        <v>27</v>
      </c>
      <c r="G27" s="16">
        <v>1128.1608819999999</v>
      </c>
      <c r="H27" s="16">
        <v>880.83</v>
      </c>
    </row>
    <row r="28" spans="1:8" x14ac:dyDescent="0.25">
      <c r="F28" s="2" t="s">
        <v>23</v>
      </c>
      <c r="G28" s="16">
        <v>1298.1652005000001</v>
      </c>
      <c r="H28" s="16">
        <v>519.26607960000001</v>
      </c>
    </row>
    <row r="29" spans="1:8" x14ac:dyDescent="0.25">
      <c r="F29" s="2" t="s">
        <v>22</v>
      </c>
      <c r="G29" s="16">
        <v>1245.36919464882</v>
      </c>
      <c r="H29" s="16">
        <v>1033.840453</v>
      </c>
    </row>
    <row r="30" spans="1:8" x14ac:dyDescent="0.25">
      <c r="F30" s="2" t="s">
        <v>17</v>
      </c>
      <c r="G30" s="16">
        <v>958.8</v>
      </c>
      <c r="H30" s="16">
        <v>797.14</v>
      </c>
    </row>
    <row r="31" spans="1:8" x14ac:dyDescent="0.25">
      <c r="F31" s="2" t="s">
        <v>21</v>
      </c>
      <c r="G31" s="16">
        <v>1312.4111618499999</v>
      </c>
      <c r="H31" s="16">
        <v>1092.579518</v>
      </c>
    </row>
    <row r="32" spans="1:8" x14ac:dyDescent="0.25">
      <c r="F32" s="2" t="s">
        <v>11</v>
      </c>
      <c r="G32" s="16">
        <v>1292.5776103399999</v>
      </c>
      <c r="H32" s="16">
        <v>1070.5328149239999</v>
      </c>
    </row>
    <row r="33" spans="6:8" x14ac:dyDescent="0.25">
      <c r="F33" s="2" t="s">
        <v>18</v>
      </c>
      <c r="G33" s="16">
        <v>1273.0753087058799</v>
      </c>
      <c r="H33" s="16">
        <v>1055.4144510000001</v>
      </c>
    </row>
    <row r="34" spans="6:8" x14ac:dyDescent="0.25">
      <c r="F34" s="2" t="s">
        <v>19</v>
      </c>
      <c r="G34" s="16">
        <v>1093.3688629999999</v>
      </c>
      <c r="H34" s="16">
        <v>910.62470499999995</v>
      </c>
    </row>
    <row r="35" spans="6:8" x14ac:dyDescent="0.25">
      <c r="F35" s="2" t="s">
        <v>25</v>
      </c>
      <c r="G35" s="16">
        <v>5470.8015566496697</v>
      </c>
      <c r="H35" s="16">
        <v>1955.51239259</v>
      </c>
    </row>
    <row r="36" spans="6:8" x14ac:dyDescent="0.25">
      <c r="F36" s="2" t="s">
        <v>28</v>
      </c>
      <c r="G36" s="16">
        <v>9626.2365348799995</v>
      </c>
      <c r="H36" s="16">
        <v>4650.5153259999997</v>
      </c>
    </row>
    <row r="37" spans="6:8" x14ac:dyDescent="0.25">
      <c r="F37" s="2" t="s">
        <v>20</v>
      </c>
      <c r="G37" s="16"/>
      <c r="H37" s="16"/>
    </row>
    <row r="38" spans="6:8" x14ac:dyDescent="0.25">
      <c r="F38" s="2" t="s">
        <v>24</v>
      </c>
      <c r="G38" s="16">
        <v>2530.738057</v>
      </c>
      <c r="H38" s="16">
        <v>2139.7155298100001</v>
      </c>
    </row>
    <row r="39" spans="6:8" x14ac:dyDescent="0.25">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2</v>
      </c>
      <c r="B1" s="5" t="s">
        <v>33</v>
      </c>
      <c r="C1" s="6" t="s">
        <v>32</v>
      </c>
      <c r="D1" s="6" t="s">
        <v>41</v>
      </c>
      <c r="E1" s="6" t="s">
        <v>40</v>
      </c>
    </row>
    <row r="2" spans="1:5" ht="18.75" x14ac:dyDescent="0.25">
      <c r="A2" s="3" t="s">
        <v>17</v>
      </c>
      <c r="B2" s="3">
        <v>40</v>
      </c>
      <c r="C2" s="4">
        <v>17</v>
      </c>
      <c r="D2" s="11">
        <f>958800000/1000000</f>
        <v>958.8</v>
      </c>
      <c r="E2" s="11">
        <f>797140000/1000000</f>
        <v>797.14</v>
      </c>
    </row>
    <row r="3" spans="1:5" ht="18.75" x14ac:dyDescent="0.25">
      <c r="A3" s="3" t="s">
        <v>18</v>
      </c>
      <c r="B3" s="3">
        <v>57</v>
      </c>
      <c r="C3" s="4">
        <v>53</v>
      </c>
      <c r="D3" s="11">
        <f>1273075308.70588/1000000</f>
        <v>1273.0753087058799</v>
      </c>
      <c r="E3" s="11">
        <f>1055414451/1000000</f>
        <v>1055.4144510000001</v>
      </c>
    </row>
    <row r="4" spans="1:5" ht="18.75" x14ac:dyDescent="0.25">
      <c r="A4" s="3" t="s">
        <v>11</v>
      </c>
      <c r="B4" s="3">
        <v>25</v>
      </c>
      <c r="C4" s="4">
        <v>24</v>
      </c>
      <c r="D4" s="11">
        <f>1292577610.34/1000000</f>
        <v>1292.5776103399999</v>
      </c>
      <c r="E4" s="11">
        <f>1070532814.924/1000000</f>
        <v>1070.5328149239999</v>
      </c>
    </row>
    <row r="5" spans="1:5" ht="18.75" x14ac:dyDescent="0.25">
      <c r="A5" s="3" t="s">
        <v>19</v>
      </c>
      <c r="B5" s="3">
        <v>29</v>
      </c>
      <c r="C5" s="4">
        <v>26</v>
      </c>
      <c r="D5" s="11">
        <f>1093368863/1000000</f>
        <v>1093.3688629999999</v>
      </c>
      <c r="E5" s="11">
        <f>910624705/1000000</f>
        <v>910.62470499999995</v>
      </c>
    </row>
    <row r="6" spans="1:5" ht="18.75" x14ac:dyDescent="0.25">
      <c r="A6" s="3" t="s">
        <v>20</v>
      </c>
      <c r="B6" s="12"/>
      <c r="C6" s="13"/>
      <c r="D6" s="14"/>
      <c r="E6" s="14"/>
    </row>
    <row r="7" spans="1:5" ht="18.75" x14ac:dyDescent="0.25">
      <c r="A7" s="3" t="s">
        <v>21</v>
      </c>
      <c r="B7" s="3">
        <v>45</v>
      </c>
      <c r="C7" s="4">
        <v>45</v>
      </c>
      <c r="D7" s="11">
        <f>1312411161.85/1000000</f>
        <v>1312.4111618499999</v>
      </c>
      <c r="E7" s="11">
        <f>1092579518/1000000</f>
        <v>1092.579518</v>
      </c>
    </row>
    <row r="8" spans="1:5" ht="18.75" x14ac:dyDescent="0.25">
      <c r="A8" s="3" t="s">
        <v>22</v>
      </c>
      <c r="B8" s="3">
        <v>35</v>
      </c>
      <c r="C8" s="4">
        <v>31</v>
      </c>
      <c r="D8" s="11">
        <f>1245369194.64882/1000000</f>
        <v>1245.36919464882</v>
      </c>
      <c r="E8" s="11">
        <f>1033840453/1000000</f>
        <v>1033.840453</v>
      </c>
    </row>
    <row r="9" spans="1:5" ht="18.75" x14ac:dyDescent="0.25">
      <c r="A9" s="3" t="s">
        <v>23</v>
      </c>
      <c r="B9" s="3">
        <v>28</v>
      </c>
      <c r="C9" s="4">
        <v>22</v>
      </c>
      <c r="D9" s="11">
        <f>1298165200.5/1000000</f>
        <v>1298.1652005000001</v>
      </c>
      <c r="E9" s="11">
        <f>519266079.6/1000000</f>
        <v>519.26607960000001</v>
      </c>
    </row>
    <row r="10" spans="1:5" ht="18.75" x14ac:dyDescent="0.25">
      <c r="A10" s="3" t="s">
        <v>24</v>
      </c>
      <c r="B10" s="3">
        <v>94</v>
      </c>
      <c r="C10" s="4">
        <v>94</v>
      </c>
      <c r="D10" s="11">
        <f>2530738057/1000000</f>
        <v>2530.738057</v>
      </c>
      <c r="E10" s="11">
        <f>2139715529.81/1000000</f>
        <v>2139.7155298100001</v>
      </c>
    </row>
    <row r="11" spans="1:5" ht="18.75" x14ac:dyDescent="0.25">
      <c r="A11" s="3" t="s">
        <v>25</v>
      </c>
      <c r="B11" s="3">
        <v>97</v>
      </c>
      <c r="C11" s="4">
        <v>63</v>
      </c>
      <c r="D11" s="11">
        <f>5470801556.64967/1000000</f>
        <v>5470.8015566496697</v>
      </c>
      <c r="E11" s="11">
        <f>1955512392.59/1000000</f>
        <v>1955.51239259</v>
      </c>
    </row>
    <row r="12" spans="1:5" ht="18.75" x14ac:dyDescent="0.25">
      <c r="A12" s="3" t="s">
        <v>30</v>
      </c>
      <c r="B12" s="3">
        <v>20</v>
      </c>
      <c r="C12" s="4">
        <v>20</v>
      </c>
      <c r="D12" s="11">
        <f>1953453322/1000000</f>
        <v>1953.4533220000001</v>
      </c>
      <c r="E12" s="11">
        <f>1464007238/1000000</f>
        <v>1464.0072379999999</v>
      </c>
    </row>
    <row r="13" spans="1:5" ht="18.75" x14ac:dyDescent="0.25">
      <c r="A13" s="3" t="s">
        <v>26</v>
      </c>
      <c r="B13" s="3">
        <v>59</v>
      </c>
      <c r="C13" s="4">
        <v>32</v>
      </c>
      <c r="D13" s="11">
        <f>1913539278.62975/1000000</f>
        <v>1913.53927862975</v>
      </c>
      <c r="E13" s="11">
        <f>1559902728/1000000</f>
        <v>1559.902728</v>
      </c>
    </row>
    <row r="14" spans="1:5" ht="18.75" x14ac:dyDescent="0.25">
      <c r="A14" s="3" t="s">
        <v>27</v>
      </c>
      <c r="B14" s="3">
        <v>28</v>
      </c>
      <c r="C14" s="4">
        <v>12</v>
      </c>
      <c r="D14" s="11">
        <f>1128160882/1000000</f>
        <v>1128.1608819999999</v>
      </c>
      <c r="E14" s="11">
        <f>880830000/1000000</f>
        <v>880.83</v>
      </c>
    </row>
    <row r="15" spans="1:5" ht="18.75" x14ac:dyDescent="0.25">
      <c r="A15" s="3" t="s">
        <v>15</v>
      </c>
      <c r="B15" s="3">
        <v>16</v>
      </c>
      <c r="C15" s="4">
        <v>16</v>
      </c>
      <c r="D15" s="11">
        <f>5254203319/1000000</f>
        <v>5254.2033190000002</v>
      </c>
      <c r="E15" s="11">
        <f>4044073646/1000000</f>
        <v>4044.0736459999998</v>
      </c>
    </row>
    <row r="16" spans="1:5" ht="18.75" x14ac:dyDescent="0.25">
      <c r="A16" s="3" t="s">
        <v>28</v>
      </c>
      <c r="B16" s="3">
        <v>15</v>
      </c>
      <c r="C16" s="4">
        <v>15</v>
      </c>
      <c r="D16" s="11">
        <f>9626236534.88/1000000</f>
        <v>9626.2365348799995</v>
      </c>
      <c r="E16" s="11">
        <f>4650515326/1000000</f>
        <v>4650.5153259999997</v>
      </c>
    </row>
    <row r="17" spans="1:5" ht="18.75" x14ac:dyDescent="0.25">
      <c r="A17" s="3" t="s">
        <v>29</v>
      </c>
      <c r="B17" s="3">
        <v>5</v>
      </c>
      <c r="C17" s="4">
        <v>5</v>
      </c>
      <c r="D17" s="11">
        <f>959430864/1000000</f>
        <v>959.43086400000004</v>
      </c>
      <c r="E17" s="11">
        <f>457487873/1000000</f>
        <v>457.48787299999998</v>
      </c>
    </row>
    <row r="18" spans="1:5" ht="18.75" x14ac:dyDescent="0.25">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2025</vt:lpstr>
      <vt:lpstr>Centralizator 2023</vt:lpstr>
      <vt:lpstr>Sheet1Pivot chart 0</vt:lpstr>
      <vt:lpstr>Sheet9</vt:lpstr>
      <vt:lpstr>'Apeluri PR SE anul 2025'!Print_Area</vt:lpstr>
      <vt:lpstr>'Apeluri PR SE anul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ADRSE</cp:lastModifiedBy>
  <cp:lastPrinted>2025-09-12T09:49:29Z</cp:lastPrinted>
  <dcterms:created xsi:type="dcterms:W3CDTF">2022-11-16T11:13:12Z</dcterms:created>
  <dcterms:modified xsi:type="dcterms:W3CDTF">2025-09-12T11:13:00Z</dcterms:modified>
</cp:coreProperties>
</file>