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hidePivotFieldList="1"/>
  <mc:AlternateContent xmlns:mc="http://schemas.openxmlformats.org/markup-compatibility/2006">
    <mc:Choice Requires="x15">
      <x15ac:absPath xmlns:x15ac="http://schemas.microsoft.com/office/spreadsheetml/2010/11/ac" url="C:\Users\User\Desktop\"/>
    </mc:Choice>
  </mc:AlternateContent>
  <xr:revisionPtr revIDLastSave="0" documentId="13_ncr:1_{BBE0399F-F9F8-431C-A880-B76CE0975E3C}" xr6:coauthVersionLast="43" xr6:coauthVersionMax="47" xr10:uidLastSave="{00000000-0000-0000-0000-000000000000}"/>
  <bookViews>
    <workbookView xWindow="-120" yWindow="-120" windowWidth="25440" windowHeight="15390" tabRatio="602" xr2:uid="{00000000-000D-0000-FFFF-FFFF00000000}"/>
  </bookViews>
  <sheets>
    <sheet name="Apeluri PR SE anul 2024" sheetId="18" r:id="rId1"/>
    <sheet name="Centralizator 2023" sheetId="5" state="hidden" r:id="rId2"/>
    <sheet name="Sheet1Pivot chart 0" sheetId="11" state="hidden" r:id="rId3"/>
    <sheet name="Sheet9" sheetId="10" state="hidden" r:id="rId4"/>
  </sheets>
  <definedNames>
    <definedName name="_xlnm._FilterDatabase" localSheetId="0" hidden="1">'Apeluri PR SE anul 2024'!$A$5:$R$21</definedName>
    <definedName name="_xlnm.Print_Area" localSheetId="0">'Apeluri PR SE anul 2024'!$A$1:$R$25</definedName>
    <definedName name="_xlnm.Print_Titles" localSheetId="0">'Apeluri PR SE anul 2024'!$5:$5</definedName>
  </definedNames>
  <calcPr calcId="181029"/>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21" i="18" l="1"/>
  <c r="J21" i="18"/>
  <c r="E17" i="10" l="1"/>
  <c r="E16" i="10"/>
  <c r="E15" i="10"/>
  <c r="E14" i="10"/>
  <c r="E13" i="10"/>
  <c r="E12" i="10"/>
  <c r="E11" i="10"/>
  <c r="E10" i="10"/>
  <c r="E9" i="10"/>
  <c r="E8" i="10"/>
  <c r="E7" i="10"/>
  <c r="E5" i="10"/>
  <c r="E4" i="10"/>
  <c r="E3" i="10"/>
  <c r="E2" i="10"/>
  <c r="D17" i="10"/>
  <c r="D16" i="10"/>
  <c r="D15" i="10"/>
  <c r="D14" i="10"/>
  <c r="D13" i="10"/>
  <c r="D12" i="10"/>
  <c r="D11" i="10"/>
  <c r="D10" i="10"/>
  <c r="D9" i="10"/>
  <c r="D8" i="10"/>
  <c r="D7" i="10"/>
  <c r="D5" i="10"/>
  <c r="D4" i="10"/>
  <c r="D3" i="10"/>
  <c r="D2" i="10"/>
  <c r="C18" i="10"/>
  <c r="B18" i="10"/>
  <c r="E18" i="10" l="1"/>
  <c r="D18" i="10"/>
  <c r="D20" i="5" l="1"/>
  <c r="C20" i="5"/>
  <c r="D11" i="5"/>
  <c r="C11" i="5"/>
  <c r="C21" i="5" l="1"/>
  <c r="D21" i="5"/>
  <c r="E11" i="5"/>
  <c r="F20" i="5" l="1"/>
  <c r="E20" i="5" l="1"/>
  <c r="E21" i="5" s="1"/>
  <c r="F11" i="5" l="1"/>
  <c r="F21" i="5" s="1"/>
</calcChain>
</file>

<file path=xl/sharedStrings.xml><?xml version="1.0" encoding="utf-8"?>
<sst xmlns="http://schemas.openxmlformats.org/spreadsheetml/2006/main" count="270" uniqueCount="118">
  <si>
    <t>Denumire apel de finanțare</t>
  </si>
  <si>
    <t>Obiectivele apelului de finanțare</t>
  </si>
  <si>
    <t>Program</t>
  </si>
  <si>
    <t>IMM și antreprenoriat</t>
  </si>
  <si>
    <t>Obiectivul de politică sau obiectivul specific vizat</t>
  </si>
  <si>
    <t xml:space="preserve">Zona geografică vizată </t>
  </si>
  <si>
    <t xml:space="preserve">Tipul de solicitanți eligibili / Beneficiari eligibili </t>
  </si>
  <si>
    <t>Sursă de finanțare (tip fond)</t>
  </si>
  <si>
    <t>necompetitiv</t>
  </si>
  <si>
    <t>competitiv</t>
  </si>
  <si>
    <t xml:space="preserve">TOTAL </t>
  </si>
  <si>
    <t>PR S</t>
  </si>
  <si>
    <t>FEDR</t>
  </si>
  <si>
    <t>OP 4, OS 4.2</t>
  </si>
  <si>
    <t xml:space="preserve">TOTAL PR </t>
  </si>
  <si>
    <t>PDD</t>
  </si>
  <si>
    <t>PR NE</t>
  </si>
  <si>
    <t>PR SE</t>
  </si>
  <si>
    <t>PR SV</t>
  </si>
  <si>
    <t>PT V</t>
  </si>
  <si>
    <t>PR NV</t>
  </si>
  <si>
    <t>PR C</t>
  </si>
  <si>
    <t>PR BI</t>
  </si>
  <si>
    <t>PTJ</t>
  </si>
  <si>
    <t>PS</t>
  </si>
  <si>
    <t>PEO</t>
  </si>
  <si>
    <t>PIDS</t>
  </si>
  <si>
    <t>PT</t>
  </si>
  <si>
    <t>PAT</t>
  </si>
  <si>
    <t>PCIDIF</t>
  </si>
  <si>
    <t>Total nationale</t>
  </si>
  <si>
    <t>Nr. apeluri  deschise in 2023</t>
  </si>
  <si>
    <t xml:space="preserve">Nr. total apeluri planificate </t>
  </si>
  <si>
    <t xml:space="preserve">Buget UE apeluri 2023 (euro) </t>
  </si>
  <si>
    <t>Buget total Apeluri 2023  (euro)</t>
  </si>
  <si>
    <t>Row Labels</t>
  </si>
  <si>
    <t>Grand Total</t>
  </si>
  <si>
    <t xml:space="preserve">Nr. total apeluri planificate  </t>
  </si>
  <si>
    <t xml:space="preserve">Nr. apeluri  deschise in 2023  </t>
  </si>
  <si>
    <t xml:space="preserve">Buget UE apeluri 2023 (mil. euro) </t>
  </si>
  <si>
    <t>Buget total Apeluri 2023  (mil. euro)</t>
  </si>
  <si>
    <t>Sum of Buget total Apeluri 2023  (mil. euro)</t>
  </si>
  <si>
    <t xml:space="preserve">Sum of Buget UE apeluri 2023 (mil. euro) </t>
  </si>
  <si>
    <t>OP 1, OS 1.3</t>
  </si>
  <si>
    <t>OP 2, OS 2.1</t>
  </si>
  <si>
    <t>OS 2.1 Promovarea măsurilor de eficiență energetică și reducerea emisiilor de gaze cu efect de seră
Sprijinirea eficientei energetice in cladiri rezidențiale</t>
  </si>
  <si>
    <t>OS 2.1  Promovarea măsurilor de eficiență energetică și reducerea emisiilor de gaze cu efect de seră
Sprijinirea eficientei energetice in cladiri publice, inclusiv a celor cu statut de monument istoric</t>
  </si>
  <si>
    <t>UAT județ, UAT municipii, UAT orașe, UAT comune, Autorități publice centrale și structuri ale acesteia</t>
  </si>
  <si>
    <t>OP 2, OS 2.4</t>
  </si>
  <si>
    <t>OS 2.4 Promovarea adaptarii la schimbările climatice, a prevenirii riscurilor de dezastre si a rezilienței, ținând seama de abordările ecosistemice
Consolidarea clădirilor din ITI delta Dunarii, aflate în risc seismic major</t>
  </si>
  <si>
    <t>UAT județ, UAT municipii, UAT orașe, UAT comune, Autorități publice centrale și institutii publice aferente acestora, Instituții de învățământ de stat</t>
  </si>
  <si>
    <t>OP 2, OS 2.7</t>
  </si>
  <si>
    <t>OP 2, OS 2.8</t>
  </si>
  <si>
    <t xml:space="preserve">OS 4.2 Îmbunătățirea accesului la servicii și favorabile incluziunii și de calitate în educație, formare și învățare pe tot parcursul vieții prin dezvoltarea infrastructurii accesibile, inclusiv prin promovarea rezilienței pentru educația și formarea la distanță și online </t>
  </si>
  <si>
    <t xml:space="preserve">Autoritate de Management </t>
  </si>
  <si>
    <t xml:space="preserve">ADR Sud-Est - AM PR Sud-Est </t>
  </si>
  <si>
    <t>Sprijinirea eficientei energetice in cladiri rezidențiale din ITI Delta Dunarii (2.1 A)</t>
  </si>
  <si>
    <t>Consolidarea clădirilor din ITI Delta Dunarii, aflate în risc seismic major (2.2)</t>
  </si>
  <si>
    <t>Sprijinirea dezvoltarii infrastructurii educationale - invatamantul prescolar, in   ITI Delta Dunarii (5.1)</t>
  </si>
  <si>
    <t xml:space="preserve">Nr. crt. </t>
  </si>
  <si>
    <t xml:space="preserve">Domeniu </t>
  </si>
  <si>
    <t>ITI Delta Dunarii</t>
  </si>
  <si>
    <t>Sprijinirea eficientei energetice in cladiri publice, inclusiv a celor cu statut de monument istoric in  ITI Delta Dunarii (2.1 B)</t>
  </si>
  <si>
    <t xml:space="preserve">Energie si eficienta energetica </t>
  </si>
  <si>
    <t xml:space="preserve">Educatie </t>
  </si>
  <si>
    <t xml:space="preserve">PR SE </t>
  </si>
  <si>
    <t>Microîntreprinderi din mediul urban</t>
  </si>
  <si>
    <t xml:space="preserve">Regiunea Sud-Est 
</t>
  </si>
  <si>
    <t>OS 1.3  Intensificarea creșterii durabile și a competitivității IMM-urilor și crearea de locuri de muncă în cadrul IMM-urilor, inclusiv prin investiții productive
Creșterea competitivității microîntreprinderilor</t>
  </si>
  <si>
    <t>UAT orașe</t>
  </si>
  <si>
    <t>OS 2.8 Promovarea mobilității urbane multimodale durabile, ca parte a tranziției către o economie cu zero emisii de carbon
Reducerea emisiilor de carbon in orase bazata pe planurile de mobilitate urbana durabilă</t>
  </si>
  <si>
    <t>Reducerea emisiilor de carbon in orase bazata pe planurile de mobilitate urbana durabilă (3.1)</t>
  </si>
  <si>
    <t>Mobilitate urbană</t>
  </si>
  <si>
    <t>UAT municipii</t>
  </si>
  <si>
    <t>OS 2.8 Promovarea mobilității urbane multimodale durabile, ca parte a tranziției către o economie cu zero emisii de carbon
Reducerea emisiilor de carbon in municipii bazata pe planurile de mobilitate urbana durabilă</t>
  </si>
  <si>
    <t>Reducerea emisiilor de carbon in municipii bazata pe planurile de mobilitate urbana durabilă (3.1)</t>
  </si>
  <si>
    <t>UAT municipii reședință de județ</t>
  </si>
  <si>
    <t>Reducerea emisiilor de carbon in municipiile resedinta de judet bazata pe planurile de mobilitate urbana durabilă (3.1)</t>
  </si>
  <si>
    <t>OS 2.7 Intensificarea acțiunilor de protecției și conservare a naturii, a biodiversității și a infrastructurii verzi, inclusiv în zonele urbane, precum și reducerea tuturor formelor de poluare
Sprijin pentru dezvoltarea infrastructurii verzi in orase</t>
  </si>
  <si>
    <t>Sprijin pentru dezvoltarea infrastructurii verzi in orase (2.4)</t>
  </si>
  <si>
    <t>Biodiversitate</t>
  </si>
  <si>
    <t>OS 2.7 Intensificarea acțiunilor de protecției și conservare a naturii, a biodiversității și a infrastructurii verzi, inclusiv în zonele urbane, precum și reducerea tuturor formelor de poluare
Sprijin pentru dezvoltarea infrastructurii verzi in municipii</t>
  </si>
  <si>
    <t>Sprijin pentru dezvoltarea infrastructurii verzi in municipii (2.4)</t>
  </si>
  <si>
    <t xml:space="preserve">UAT municipii reședință de județ </t>
  </si>
  <si>
    <t>Sprijin pentru dezvoltarea infrastructurii verzi in municipii resedinta de judet (2.4)</t>
  </si>
  <si>
    <t>A.1 Creșterea competitivității microintreprinderilor (1.6)</t>
  </si>
  <si>
    <t>Buget total apel (euro) apeluri noi</t>
  </si>
  <si>
    <t>Din care buget UE apel (euro) apeluri noi</t>
  </si>
  <si>
    <t>Proiecte etapizate din POR 2014-2020</t>
  </si>
  <si>
    <t>Proiecte etapizate din POR 2014-2021</t>
  </si>
  <si>
    <t>OS 1.3, 2.1, 2.8, 3.2, 4.2, 5.1</t>
  </si>
  <si>
    <t>OS 2.1, 2.8, 4.2, 5.1, 5.2</t>
  </si>
  <si>
    <t>OP 1, 2, 3, 4 si 5</t>
  </si>
  <si>
    <t>OP 2, 4 si 5</t>
  </si>
  <si>
    <t>UAT Județe, UAT Municipii, UAT Orase, UAT Comune, parteneriate</t>
  </si>
  <si>
    <t>UAT Județe, UAT Municipiu, UAT Orase, UAT comune din ITI DD, parteneriate</t>
  </si>
  <si>
    <t>UAT municipii, 
UAT orașe, UAT Comune</t>
  </si>
  <si>
    <t>UAT Municipiul Tulcea, UAT orașe, UAT comune din ITI DD, parteneriate</t>
  </si>
  <si>
    <t>Energie si eficienta energetica, Mobilitate urbana, Educatie, Regenerare urbana si Turism in arealul non-urban</t>
  </si>
  <si>
    <t>Energie si eficienta energetica, Mobilitate urbana, Drumuri judetene, Educatie, Regenerare urbana si Incubatoare de afaceri</t>
  </si>
  <si>
    <t>Tip apel
competitiv/necompetitiv</t>
  </si>
  <si>
    <t>Dată publicare ghid final
(zz/ll/an)</t>
  </si>
  <si>
    <t xml:space="preserve">Dată  deschidere apel (zz/ll/an) </t>
  </si>
  <si>
    <t xml:space="preserve">Dată închidere apel  </t>
  </si>
  <si>
    <t>Proiecte etapizate din POR 2014-2020, apel 2</t>
  </si>
  <si>
    <t>OS 4.2</t>
  </si>
  <si>
    <t>OP 4</t>
  </si>
  <si>
    <t xml:space="preserve"> UAT Municipii</t>
  </si>
  <si>
    <t>Asistență tehnică</t>
  </si>
  <si>
    <t>Prioritatea 7 Asistență tehnică</t>
  </si>
  <si>
    <t>ADR SE</t>
  </si>
  <si>
    <t>total 15 apeluri</t>
  </si>
  <si>
    <t>STATUS</t>
  </si>
  <si>
    <t>APEL ÎNCHIS</t>
  </si>
  <si>
    <t>APEL DESCHIS</t>
  </si>
  <si>
    <t>Calendarul apelurilor de proiecte lansate in anul 2024
PR SE 2021-2027</t>
  </si>
  <si>
    <t>03.10.2025</t>
  </si>
  <si>
    <t>APEL INCHIS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</si>
</sst>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418]mmmm\-yy;@"/>
  </numFmts>
  <fonts count="16" x14ac:knownFonts="1">
    <font>
      <sz val="11"/>
      <color theme="1"/>
      <name val="Calibri"/>
      <family val="2"/>
      <charset val="238"/>
      <scheme val="minor"/>
    </font>
    <font>
      <sz val="11"/>
      <color theme="1"/>
      <name val="Calibri"/>
      <family val="2"/>
      <scheme val="minor"/>
    </font>
    <font>
      <sz val="11"/>
      <color theme="1"/>
      <name val="Calibri"/>
      <family val="2"/>
      <charset val="238"/>
      <scheme val="minor"/>
    </font>
    <font>
      <sz val="11"/>
      <color theme="1"/>
      <name val="Calibri"/>
      <family val="2"/>
      <scheme val="minor"/>
    </font>
    <font>
      <sz val="10"/>
      <name val="Arial"/>
      <family val="2"/>
      <charset val="238"/>
    </font>
    <font>
      <sz val="14"/>
      <color theme="1"/>
      <name val="Calibri"/>
      <family val="2"/>
      <charset val="238"/>
      <scheme val="minor"/>
    </font>
    <font>
      <b/>
      <sz val="14"/>
      <color theme="1"/>
      <name val="Calibri"/>
      <family val="2"/>
      <scheme val="minor"/>
    </font>
    <font>
      <sz val="22"/>
      <color theme="1"/>
      <name val="Trebuchet MS"/>
      <family val="2"/>
    </font>
    <font>
      <sz val="22"/>
      <color rgb="FFFF0000"/>
      <name val="Trebuchet MS"/>
      <family val="2"/>
    </font>
    <font>
      <b/>
      <sz val="22"/>
      <color theme="1"/>
      <name val="Trebuchet MS"/>
      <family val="2"/>
    </font>
    <font>
      <sz val="22"/>
      <name val="Trebuchet MS"/>
      <family val="2"/>
    </font>
    <font>
      <sz val="22"/>
      <color theme="7" tint="0.59999389629810485"/>
      <name val="Trebuchet MS"/>
      <family val="2"/>
    </font>
    <font>
      <b/>
      <sz val="22"/>
      <name val="Trebuchet MS"/>
      <family val="2"/>
    </font>
    <font>
      <sz val="8"/>
      <name val="Calibri"/>
      <family val="2"/>
      <charset val="238"/>
      <scheme val="minor"/>
    </font>
    <font>
      <b/>
      <sz val="22"/>
      <color rgb="FF00B050"/>
      <name val="Trebuchet MS"/>
      <family val="2"/>
    </font>
    <font>
      <sz val="22"/>
      <color rgb="FF00B050"/>
      <name val="Trebuchet MS"/>
      <family val="2"/>
    </font>
  </fonts>
  <fills count="8">
    <fill>
      <patternFill patternType="none"/>
    </fill>
    <fill>
      <patternFill patternType="gray125"/>
    </fill>
    <fill>
      <patternFill patternType="solid">
        <fgColor theme="7" tint="0.79998168889431442"/>
        <bgColor indexed="64"/>
      </patternFill>
    </fill>
    <fill>
      <patternFill patternType="solid">
        <fgColor theme="4"/>
        <bgColor indexed="64"/>
      </patternFill>
    </fill>
    <fill>
      <patternFill patternType="solid">
        <fgColor theme="9" tint="0.79998168889431442"/>
        <bgColor indexed="64"/>
      </patternFill>
    </fill>
    <fill>
      <patternFill patternType="solid">
        <fgColor rgb="FF92D050"/>
        <bgColor indexed="64"/>
      </patternFill>
    </fill>
    <fill>
      <patternFill patternType="solid">
        <fgColor theme="4" tint="0.59999389629810485"/>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auto="1"/>
      </top>
      <bottom/>
      <diagonal/>
    </border>
    <border>
      <left style="thin">
        <color indexed="64"/>
      </left>
      <right style="thin">
        <color indexed="64"/>
      </right>
      <top/>
      <bottom style="thin">
        <color indexed="64"/>
      </bottom>
      <diagonal/>
    </border>
  </borders>
  <cellStyleXfs count="9">
    <xf numFmtId="0" fontId="0" fillId="0" borderId="0"/>
    <xf numFmtId="0" fontId="3" fillId="0" borderId="0"/>
    <xf numFmtId="43" fontId="2" fillId="0" borderId="0" applyFont="0" applyFill="0" applyBorder="0" applyAlignment="0" applyProtection="0"/>
    <xf numFmtId="0" fontId="3" fillId="0" borderId="0"/>
    <xf numFmtId="164" fontId="3" fillId="0" borderId="0" applyFont="0" applyFill="0" applyBorder="0" applyAlignment="0" applyProtection="0"/>
    <xf numFmtId="0" fontId="2" fillId="0" borderId="0"/>
    <xf numFmtId="0" fontId="4" fillId="0" borderId="0"/>
    <xf numFmtId="0" fontId="3" fillId="0" borderId="0"/>
    <xf numFmtId="0" fontId="1" fillId="0" borderId="0"/>
  </cellStyleXfs>
  <cellXfs count="54">
    <xf numFmtId="0" fontId="0" fillId="0" borderId="0" xfId="0"/>
    <xf numFmtId="0" fontId="0" fillId="0" borderId="0" xfId="0" pivotButton="1"/>
    <xf numFmtId="0" fontId="0" fillId="0" borderId="0" xfId="0" applyAlignment="1">
      <alignment horizontal="left"/>
    </xf>
    <xf numFmtId="0" fontId="5" fillId="0" borderId="1" xfId="0" applyFont="1" applyBorder="1" applyAlignment="1">
      <alignment horizontal="center" vertical="center" wrapText="1"/>
    </xf>
    <xf numFmtId="0" fontId="5" fillId="0" borderId="1" xfId="0" applyFont="1" applyBorder="1" applyAlignment="1">
      <alignment horizontal="center" vertical="top" wrapText="1"/>
    </xf>
    <xf numFmtId="0" fontId="6" fillId="0" borderId="1" xfId="0" applyFont="1" applyBorder="1" applyAlignment="1">
      <alignment horizontal="center" vertical="center" wrapText="1"/>
    </xf>
    <xf numFmtId="0" fontId="6" fillId="0" borderId="1" xfId="0" applyFont="1" applyBorder="1" applyAlignment="1">
      <alignment horizontal="center" vertical="top" wrapText="1"/>
    </xf>
    <xf numFmtId="0" fontId="6" fillId="2"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4" fontId="5" fillId="0" borderId="1" xfId="0" applyNumberFormat="1" applyFont="1" applyBorder="1" applyAlignment="1">
      <alignment horizontal="center" vertical="top"/>
    </xf>
    <xf numFmtId="4" fontId="6" fillId="2" borderId="1" xfId="0" applyNumberFormat="1" applyFont="1" applyFill="1" applyBorder="1" applyAlignment="1">
      <alignment horizontal="center" vertical="top"/>
    </xf>
    <xf numFmtId="3" fontId="5" fillId="0" borderId="1" xfId="0" applyNumberFormat="1" applyFont="1" applyBorder="1" applyAlignment="1">
      <alignment horizontal="center" vertical="top"/>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top" wrapText="1"/>
    </xf>
    <xf numFmtId="3" fontId="5" fillId="3" borderId="1" xfId="0" applyNumberFormat="1" applyFont="1" applyFill="1" applyBorder="1" applyAlignment="1">
      <alignment horizontal="center" vertical="top"/>
    </xf>
    <xf numFmtId="4" fontId="6" fillId="4" borderId="1" xfId="0" applyNumberFormat="1" applyFont="1" applyFill="1" applyBorder="1" applyAlignment="1">
      <alignment horizontal="center" vertical="center" wrapText="1"/>
    </xf>
    <xf numFmtId="1" fontId="0" fillId="0" borderId="0" xfId="0" applyNumberFormat="1"/>
    <xf numFmtId="0" fontId="7" fillId="0" borderId="0" xfId="0" applyFont="1" applyAlignment="1">
      <alignment horizontal="center" vertical="center" wrapText="1"/>
    </xf>
    <xf numFmtId="0" fontId="7" fillId="0" borderId="0" xfId="0" applyFont="1" applyAlignment="1">
      <alignment horizontal="center" vertical="top" wrapText="1"/>
    </xf>
    <xf numFmtId="0" fontId="7" fillId="0" borderId="0" xfId="0" applyFont="1" applyAlignment="1">
      <alignment horizontal="left" vertical="top" wrapText="1"/>
    </xf>
    <xf numFmtId="0" fontId="7" fillId="0" borderId="0" xfId="0" applyFont="1" applyAlignment="1">
      <alignment horizontal="center" vertical="center"/>
    </xf>
    <xf numFmtId="3" fontId="7" fillId="0" borderId="0" xfId="0" applyNumberFormat="1" applyFont="1" applyAlignment="1">
      <alignment horizontal="center" vertical="top" wrapText="1"/>
    </xf>
    <xf numFmtId="14" fontId="8" fillId="0" borderId="0" xfId="0" applyNumberFormat="1" applyFont="1" applyAlignment="1">
      <alignment vertical="top" wrapText="1"/>
    </xf>
    <xf numFmtId="14" fontId="7" fillId="0" borderId="0" xfId="0" applyNumberFormat="1" applyFont="1" applyAlignment="1">
      <alignment vertical="top"/>
    </xf>
    <xf numFmtId="0" fontId="10" fillId="0" borderId="0" xfId="0" applyFont="1" applyAlignment="1">
      <alignment horizontal="center" vertical="center" wrapText="1"/>
    </xf>
    <xf numFmtId="0" fontId="11" fillId="0" borderId="0" xfId="0" applyFont="1" applyAlignment="1">
      <alignment horizontal="center" vertical="center" wrapText="1"/>
    </xf>
    <xf numFmtId="0" fontId="8" fillId="0" borderId="0" xfId="0" applyFont="1" applyAlignment="1">
      <alignment horizontal="center" vertical="center" wrapText="1"/>
    </xf>
    <xf numFmtId="0" fontId="12" fillId="0" borderId="0" xfId="0" applyFont="1" applyAlignment="1">
      <alignment horizontal="center" vertical="center" wrapText="1"/>
    </xf>
    <xf numFmtId="0" fontId="12" fillId="7" borderId="0" xfId="0" applyFont="1" applyFill="1" applyAlignment="1">
      <alignment horizontal="center" vertical="center" wrapText="1"/>
    </xf>
    <xf numFmtId="0" fontId="12" fillId="5" borderId="0" xfId="0" applyFont="1" applyFill="1" applyAlignment="1">
      <alignment horizontal="center" vertical="center" wrapText="1"/>
    </xf>
    <xf numFmtId="3" fontId="7" fillId="7" borderId="0" xfId="0" applyNumberFormat="1" applyFont="1" applyFill="1" applyAlignment="1">
      <alignment horizontal="center" vertical="top" wrapText="1"/>
    </xf>
    <xf numFmtId="0" fontId="10" fillId="6" borderId="1"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0" fillId="7" borderId="1" xfId="0" applyFont="1" applyFill="1" applyBorder="1" applyAlignment="1">
      <alignment horizontal="center" vertical="center"/>
    </xf>
    <xf numFmtId="3" fontId="10" fillId="7" borderId="1" xfId="0" applyNumberFormat="1" applyFont="1" applyFill="1" applyBorder="1" applyAlignment="1">
      <alignment horizontal="center" vertical="center" wrapText="1"/>
    </xf>
    <xf numFmtId="15" fontId="10" fillId="7" borderId="1" xfId="0" applyNumberFormat="1" applyFont="1" applyFill="1" applyBorder="1" applyAlignment="1">
      <alignment horizontal="center" vertical="center" wrapText="1"/>
    </xf>
    <xf numFmtId="0" fontId="10" fillId="7" borderId="1" xfId="0" applyFont="1" applyFill="1" applyBorder="1" applyAlignment="1">
      <alignment horizontal="left" vertical="center" wrapText="1"/>
    </xf>
    <xf numFmtId="0" fontId="10" fillId="6" borderId="1" xfId="0" applyFont="1" applyFill="1" applyBorder="1" applyAlignment="1">
      <alignment horizontal="center" vertical="top" wrapText="1"/>
    </xf>
    <xf numFmtId="0" fontId="10" fillId="6" borderId="1" xfId="0" applyFont="1" applyFill="1" applyBorder="1" applyAlignment="1">
      <alignment horizontal="left" vertical="top" wrapText="1"/>
    </xf>
    <xf numFmtId="0" fontId="10" fillId="6" borderId="1" xfId="0" applyFont="1" applyFill="1" applyBorder="1" applyAlignment="1">
      <alignment horizontal="center" vertical="center"/>
    </xf>
    <xf numFmtId="3" fontId="12" fillId="6" borderId="1" xfId="0" applyNumberFormat="1" applyFont="1" applyFill="1" applyBorder="1" applyAlignment="1">
      <alignment horizontal="center" vertical="center" wrapText="1"/>
    </xf>
    <xf numFmtId="0" fontId="10" fillId="6" borderId="1" xfId="0" applyFont="1" applyFill="1" applyBorder="1" applyAlignment="1">
      <alignment horizontal="center" vertical="top"/>
    </xf>
    <xf numFmtId="165" fontId="10" fillId="6" borderId="1" xfId="0" applyNumberFormat="1" applyFont="1" applyFill="1" applyBorder="1" applyAlignment="1">
      <alignment vertical="top" wrapText="1"/>
    </xf>
    <xf numFmtId="165" fontId="10" fillId="6" borderId="1" xfId="0" applyNumberFormat="1" applyFont="1" applyFill="1" applyBorder="1" applyAlignment="1">
      <alignment vertical="top"/>
    </xf>
    <xf numFmtId="0" fontId="12" fillId="6"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0" fillId="6" borderId="1"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10" fillId="6" borderId="3" xfId="0" applyFont="1" applyFill="1" applyBorder="1" applyAlignment="1">
      <alignment horizontal="center" vertical="center" wrapText="1"/>
    </xf>
    <xf numFmtId="3" fontId="10" fillId="6" borderId="1" xfId="0" applyNumberFormat="1" applyFont="1" applyFill="1" applyBorder="1" applyAlignment="1">
      <alignment horizontal="center" vertical="center" wrapText="1"/>
    </xf>
    <xf numFmtId="0" fontId="9" fillId="0" borderId="0" xfId="0" applyFont="1" applyAlignment="1">
      <alignment horizontal="left" vertical="top" wrapText="1"/>
    </xf>
  </cellXfs>
  <cellStyles count="9">
    <cellStyle name="Comma 2" xfId="2" xr:uid="{00000000-0005-0000-0000-000000000000}"/>
    <cellStyle name="Comma 3" xfId="4" xr:uid="{00000000-0005-0000-0000-000001000000}"/>
    <cellStyle name="Normal" xfId="0" builtinId="0"/>
    <cellStyle name="Normal 2" xfId="1" xr:uid="{00000000-0005-0000-0000-000003000000}"/>
    <cellStyle name="Normal 2 2 2" xfId="6" xr:uid="{00000000-0005-0000-0000-000004000000}"/>
    <cellStyle name="Normal 2 3 3 2" xfId="7" xr:uid="{00000000-0005-0000-0000-000005000000}"/>
    <cellStyle name="Normal 2 3 5 2 3 2 2" xfId="5" xr:uid="{00000000-0005-0000-0000-000006000000}"/>
    <cellStyle name="Normal 26 2" xfId="3" xr:uid="{00000000-0005-0000-0000-000007000000}"/>
    <cellStyle name="Normal 26 2 2" xfId="8" xr:uid="{00000000-0005-0000-0000-000008000000}"/>
  </cellStyles>
  <dxfs count="1">
    <dxf>
      <numFmt numFmtId="1" formatCode="0"/>
    </dxf>
  </dxfs>
  <tableStyles count="0" defaultTableStyle="TableStyleMedium2" defaultPivotStyle="PivotStyleLight16"/>
  <colors>
    <mruColors>
      <color rgb="FFFFCCFF"/>
      <color rgb="FFCCECFF"/>
      <color rgb="FF000099"/>
      <color rgb="FF66FFFF"/>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[Apeluri_lansate_in_2024_PRSE_12.09.2025.xlsx]Sheet1Pivot chart 0!PivotTable3</c:name>
    <c:fmtId val="0"/>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pivotFmt>
      <c:pivotFmt>
        <c:idx val="7"/>
        <c:spPr>
          <a:solidFill>
            <a:schemeClr val="accent1"/>
          </a:solidFill>
          <a:ln>
            <a:noFill/>
          </a:ln>
          <a:effectLst/>
        </c:spPr>
        <c:marker>
          <c:symbol val="none"/>
        </c:marker>
      </c:pivotFmt>
      <c:pivotFmt>
        <c:idx val="8"/>
        <c:spPr>
          <a:solidFill>
            <a:schemeClr val="accent1"/>
          </a:solidFill>
          <a:ln>
            <a:noFill/>
          </a:ln>
          <a:effectLst/>
        </c:spPr>
        <c:marker>
          <c:symbol val="none"/>
        </c:marker>
      </c:pivotFmt>
      <c:pivotFmt>
        <c:idx val="9"/>
        <c:spPr>
          <a:solidFill>
            <a:schemeClr val="accent1"/>
          </a:solidFill>
          <a:ln>
            <a:noFill/>
          </a:ln>
          <a:effectLst/>
        </c:spPr>
        <c:marker>
          <c:symbol val="none"/>
        </c:marker>
      </c:pivotFmt>
      <c:pivotFmt>
        <c:idx val="10"/>
        <c:spPr>
          <a:solidFill>
            <a:schemeClr val="accent1"/>
          </a:solidFill>
          <a:ln>
            <a:noFill/>
          </a:ln>
          <a:effectLst/>
        </c:spPr>
        <c:marker>
          <c:symbol val="none"/>
        </c:marker>
      </c:pivotFmt>
      <c:pivotFmt>
        <c:idx val="11"/>
        <c:spPr>
          <a:solidFill>
            <a:schemeClr val="accent1"/>
          </a:solidFill>
          <a:ln>
            <a:noFill/>
          </a:ln>
          <a:effectLst/>
        </c:spPr>
        <c:marker>
          <c:symbol val="none"/>
        </c:marker>
      </c:pivotFmt>
      <c:pivotFmt>
        <c:idx val="12"/>
        <c:spPr>
          <a:solidFill>
            <a:schemeClr val="accent1"/>
          </a:solidFill>
          <a:ln>
            <a:noFill/>
          </a:ln>
          <a:effectLst/>
        </c:spPr>
        <c:marker>
          <c:symbol val="none"/>
        </c:marker>
      </c:pivotFmt>
      <c:pivotFmt>
        <c:idx val="13"/>
        <c:spPr>
          <a:solidFill>
            <a:schemeClr val="accent1"/>
          </a:solidFill>
          <a:ln>
            <a:noFill/>
          </a:ln>
          <a:effectLst/>
        </c:spPr>
        <c:marker>
          <c:symbol val="none"/>
        </c:marker>
      </c:pivotFmt>
      <c:pivotFmt>
        <c:idx val="14"/>
        <c:spPr>
          <a:solidFill>
            <a:schemeClr val="accent1"/>
          </a:solidFill>
          <a:ln>
            <a:noFill/>
          </a:ln>
          <a:effectLst/>
        </c:spPr>
        <c:marker>
          <c:symbol val="none"/>
        </c:marker>
      </c:pivotFmt>
      <c:pivotFmt>
        <c:idx val="15"/>
        <c:spPr>
          <a:solidFill>
            <a:schemeClr val="accent1"/>
          </a:solidFill>
          <a:ln>
            <a:noFill/>
          </a:ln>
          <a:effectLst/>
        </c:spPr>
        <c:marker>
          <c:symbol val="none"/>
        </c:marker>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23990940671710434"/>
          <c:y val="0.14249781277340332"/>
          <c:w val="0.62199582937027353"/>
          <c:h val="0.54573818897637794"/>
        </c:manualLayout>
      </c:layout>
      <c:barChart>
        <c:barDir val="col"/>
        <c:grouping val="clustered"/>
        <c:varyColors val="0"/>
        <c:ser>
          <c:idx val="0"/>
          <c:order val="0"/>
          <c:tx>
            <c:strRef>
              <c:f>'Sheet1Pivot chart 0'!$B$3</c:f>
              <c:strCache>
                <c:ptCount val="1"/>
                <c:pt idx="0">
                  <c:v>Nr. total apeluri planificate  </c:v>
                </c:pt>
              </c:strCache>
            </c:strRef>
          </c:tx>
          <c:spPr>
            <a:solidFill>
              <a:schemeClr val="accent1"/>
            </a:solidFill>
            <a:ln>
              <a:noFill/>
            </a:ln>
            <a:effectLst/>
          </c:spPr>
          <c:invertIfNegative val="0"/>
          <c:cat>
            <c:strRef>
              <c:f>'Sheet1Pivot chart 0'!$A$4:$A$20</c:f>
              <c:strCache>
                <c:ptCount val="16"/>
                <c:pt idx="0">
                  <c:v>PAT</c:v>
                </c:pt>
                <c:pt idx="1">
                  <c:v>PCIDIF</c:v>
                </c:pt>
                <c:pt idx="2">
                  <c:v>PDD</c:v>
                </c:pt>
                <c:pt idx="3">
                  <c:v>PEO</c:v>
                </c:pt>
                <c:pt idx="4">
                  <c:v>PIDS</c:v>
                </c:pt>
                <c:pt idx="5">
                  <c:v>PR BI</c:v>
                </c:pt>
                <c:pt idx="6">
                  <c:v>PR C</c:v>
                </c:pt>
                <c:pt idx="7">
                  <c:v>PR NE</c:v>
                </c:pt>
                <c:pt idx="8">
                  <c:v>PR NV</c:v>
                </c:pt>
                <c:pt idx="9">
                  <c:v>PR S</c:v>
                </c:pt>
                <c:pt idx="10">
                  <c:v>PR SE</c:v>
                </c:pt>
                <c:pt idx="11">
                  <c:v>PR SV</c:v>
                </c:pt>
                <c:pt idx="12">
                  <c:v>PS</c:v>
                </c:pt>
                <c:pt idx="13">
                  <c:v>PT</c:v>
                </c:pt>
                <c:pt idx="14">
                  <c:v>PT V</c:v>
                </c:pt>
                <c:pt idx="15">
                  <c:v>PTJ</c:v>
                </c:pt>
              </c:strCache>
            </c:strRef>
          </c:cat>
          <c:val>
            <c:numRef>
              <c:f>'Sheet1Pivot chart 0'!$B$4:$B$20</c:f>
              <c:numCache>
                <c:formatCode>General</c:formatCode>
                <c:ptCount val="16"/>
                <c:pt idx="0">
                  <c:v>5</c:v>
                </c:pt>
                <c:pt idx="1">
                  <c:v>20</c:v>
                </c:pt>
                <c:pt idx="2">
                  <c:v>16</c:v>
                </c:pt>
                <c:pt idx="3">
                  <c:v>59</c:v>
                </c:pt>
                <c:pt idx="4">
                  <c:v>28</c:v>
                </c:pt>
                <c:pt idx="5">
                  <c:v>28</c:v>
                </c:pt>
                <c:pt idx="6">
                  <c:v>35</c:v>
                </c:pt>
                <c:pt idx="7">
                  <c:v>40</c:v>
                </c:pt>
                <c:pt idx="8">
                  <c:v>45</c:v>
                </c:pt>
                <c:pt idx="9">
                  <c:v>25</c:v>
                </c:pt>
                <c:pt idx="10">
                  <c:v>57</c:v>
                </c:pt>
                <c:pt idx="11">
                  <c:v>29</c:v>
                </c:pt>
                <c:pt idx="12">
                  <c:v>97</c:v>
                </c:pt>
                <c:pt idx="13">
                  <c:v>15</c:v>
                </c:pt>
                <c:pt idx="15">
                  <c:v>94</c:v>
                </c:pt>
              </c:numCache>
            </c:numRef>
          </c:val>
          <c:extLst>
            <c:ext xmlns:c16="http://schemas.microsoft.com/office/drawing/2014/chart" uri="{C3380CC4-5D6E-409C-BE32-E72D297353CC}">
              <c16:uniqueId val="{00000010-B86B-411C-98C5-BBCA5F02F3A8}"/>
            </c:ext>
          </c:extLst>
        </c:ser>
        <c:ser>
          <c:idx val="1"/>
          <c:order val="1"/>
          <c:tx>
            <c:strRef>
              <c:f>'Sheet1Pivot chart 0'!$C$3</c:f>
              <c:strCache>
                <c:ptCount val="1"/>
                <c:pt idx="0">
                  <c:v>Nr. apeluri  deschise in 2023  </c:v>
                </c:pt>
              </c:strCache>
            </c:strRef>
          </c:tx>
          <c:spPr>
            <a:solidFill>
              <a:schemeClr val="accent2"/>
            </a:solidFill>
            <a:ln>
              <a:noFill/>
            </a:ln>
            <a:effectLst/>
          </c:spPr>
          <c:invertIfNegative val="0"/>
          <c:cat>
            <c:strRef>
              <c:f>'Sheet1Pivot chart 0'!$A$4:$A$20</c:f>
              <c:strCache>
                <c:ptCount val="16"/>
                <c:pt idx="0">
                  <c:v>PAT</c:v>
                </c:pt>
                <c:pt idx="1">
                  <c:v>PCIDIF</c:v>
                </c:pt>
                <c:pt idx="2">
                  <c:v>PDD</c:v>
                </c:pt>
                <c:pt idx="3">
                  <c:v>PEO</c:v>
                </c:pt>
                <c:pt idx="4">
                  <c:v>PIDS</c:v>
                </c:pt>
                <c:pt idx="5">
                  <c:v>PR BI</c:v>
                </c:pt>
                <c:pt idx="6">
                  <c:v>PR C</c:v>
                </c:pt>
                <c:pt idx="7">
                  <c:v>PR NE</c:v>
                </c:pt>
                <c:pt idx="8">
                  <c:v>PR NV</c:v>
                </c:pt>
                <c:pt idx="9">
                  <c:v>PR S</c:v>
                </c:pt>
                <c:pt idx="10">
                  <c:v>PR SE</c:v>
                </c:pt>
                <c:pt idx="11">
                  <c:v>PR SV</c:v>
                </c:pt>
                <c:pt idx="12">
                  <c:v>PS</c:v>
                </c:pt>
                <c:pt idx="13">
                  <c:v>PT</c:v>
                </c:pt>
                <c:pt idx="14">
                  <c:v>PT V</c:v>
                </c:pt>
                <c:pt idx="15">
                  <c:v>PTJ</c:v>
                </c:pt>
              </c:strCache>
            </c:strRef>
          </c:cat>
          <c:val>
            <c:numRef>
              <c:f>'Sheet1Pivot chart 0'!$C$4:$C$20</c:f>
              <c:numCache>
                <c:formatCode>General</c:formatCode>
                <c:ptCount val="16"/>
                <c:pt idx="0">
                  <c:v>5</c:v>
                </c:pt>
                <c:pt idx="1">
                  <c:v>20</c:v>
                </c:pt>
                <c:pt idx="2">
                  <c:v>16</c:v>
                </c:pt>
                <c:pt idx="3">
                  <c:v>32</c:v>
                </c:pt>
                <c:pt idx="4">
                  <c:v>12</c:v>
                </c:pt>
                <c:pt idx="5">
                  <c:v>22</c:v>
                </c:pt>
                <c:pt idx="6">
                  <c:v>31</c:v>
                </c:pt>
                <c:pt idx="7">
                  <c:v>17</c:v>
                </c:pt>
                <c:pt idx="8">
                  <c:v>45</c:v>
                </c:pt>
                <c:pt idx="9">
                  <c:v>24</c:v>
                </c:pt>
                <c:pt idx="10">
                  <c:v>53</c:v>
                </c:pt>
                <c:pt idx="11">
                  <c:v>26</c:v>
                </c:pt>
                <c:pt idx="12">
                  <c:v>63</c:v>
                </c:pt>
                <c:pt idx="13">
                  <c:v>15</c:v>
                </c:pt>
                <c:pt idx="15">
                  <c:v>94</c:v>
                </c:pt>
              </c:numCache>
            </c:numRef>
          </c:val>
          <c:extLst>
            <c:ext xmlns:c16="http://schemas.microsoft.com/office/drawing/2014/chart" uri="{C3380CC4-5D6E-409C-BE32-E72D297353CC}">
              <c16:uniqueId val="{00000011-B86B-411C-98C5-BBCA5F02F3A8}"/>
            </c:ext>
          </c:extLst>
        </c:ser>
        <c:dLbls>
          <c:showLegendKey val="0"/>
          <c:showVal val="0"/>
          <c:showCatName val="0"/>
          <c:showSerName val="0"/>
          <c:showPercent val="0"/>
          <c:showBubbleSize val="0"/>
        </c:dLbls>
        <c:gapWidth val="219"/>
        <c:overlap val="-27"/>
        <c:axId val="332526408"/>
        <c:axId val="332526800"/>
      </c:barChart>
      <c:catAx>
        <c:axId val="332526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2526800"/>
        <c:crosses val="autoZero"/>
        <c:auto val="1"/>
        <c:lblAlgn val="ctr"/>
        <c:lblOffset val="100"/>
        <c:noMultiLvlLbl val="0"/>
      </c:catAx>
      <c:valAx>
        <c:axId val="3325268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252640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[Apeluri_lansate_in_2024_PRSE_12.09.2025.xlsx]Sheet1Pivot chart 0!PivotTable4</c:name>
    <c:fmtId val="0"/>
  </c:pivotSource>
  <c:chart>
    <c:autoTitleDeleted val="0"/>
    <c:pivotFmts>
      <c:pivotFmt>
        <c:idx val="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9576516422779491"/>
          <c:y val="6.4675657190958039E-2"/>
          <c:w val="0.66315187501711315"/>
          <c:h val="0.70862494081335603"/>
        </c:manualLayout>
      </c:layout>
      <c:barChart>
        <c:barDir val="col"/>
        <c:grouping val="clustered"/>
        <c:varyColors val="0"/>
        <c:ser>
          <c:idx val="0"/>
          <c:order val="0"/>
          <c:tx>
            <c:strRef>
              <c:f>'Sheet1Pivot chart 0'!$G$22</c:f>
              <c:strCache>
                <c:ptCount val="1"/>
                <c:pt idx="0">
                  <c:v>Sum of Buget total Apeluri 2023  (mil. euro)</c:v>
                </c:pt>
              </c:strCache>
            </c:strRef>
          </c:tx>
          <c:spPr>
            <a:solidFill>
              <a:schemeClr val="accent1"/>
            </a:solidFill>
            <a:ln>
              <a:noFill/>
            </a:ln>
            <a:effectLst/>
          </c:spPr>
          <c:invertIfNegative val="0"/>
          <c:cat>
            <c:strRef>
              <c:f>'Sheet1Pivot chart 0'!$F$23:$F$39</c:f>
              <c:strCache>
                <c:ptCount val="16"/>
                <c:pt idx="0">
                  <c:v>PAT</c:v>
                </c:pt>
                <c:pt idx="1">
                  <c:v>PCIDIF</c:v>
                </c:pt>
                <c:pt idx="2">
                  <c:v>PDD</c:v>
                </c:pt>
                <c:pt idx="3">
                  <c:v>PEO</c:v>
                </c:pt>
                <c:pt idx="4">
                  <c:v>PIDS</c:v>
                </c:pt>
                <c:pt idx="5">
                  <c:v>PR BI</c:v>
                </c:pt>
                <c:pt idx="6">
                  <c:v>PR C</c:v>
                </c:pt>
                <c:pt idx="7">
                  <c:v>PR NE</c:v>
                </c:pt>
                <c:pt idx="8">
                  <c:v>PR NV</c:v>
                </c:pt>
                <c:pt idx="9">
                  <c:v>PR S</c:v>
                </c:pt>
                <c:pt idx="10">
                  <c:v>PR SE</c:v>
                </c:pt>
                <c:pt idx="11">
                  <c:v>PR SV</c:v>
                </c:pt>
                <c:pt idx="12">
                  <c:v>PS</c:v>
                </c:pt>
                <c:pt idx="13">
                  <c:v>PT</c:v>
                </c:pt>
                <c:pt idx="14">
                  <c:v>PT V</c:v>
                </c:pt>
                <c:pt idx="15">
                  <c:v>PTJ</c:v>
                </c:pt>
              </c:strCache>
            </c:strRef>
          </c:cat>
          <c:val>
            <c:numRef>
              <c:f>'Sheet1Pivot chart 0'!$G$23:$G$39</c:f>
              <c:numCache>
                <c:formatCode>0</c:formatCode>
                <c:ptCount val="16"/>
                <c:pt idx="0">
                  <c:v>959.43086400000004</c:v>
                </c:pt>
                <c:pt idx="1">
                  <c:v>1953.4533220000001</c:v>
                </c:pt>
                <c:pt idx="2">
                  <c:v>5254.2033190000002</c:v>
                </c:pt>
                <c:pt idx="3">
                  <c:v>1913.53927862975</c:v>
                </c:pt>
                <c:pt idx="4">
                  <c:v>1128.1608819999999</c:v>
                </c:pt>
                <c:pt idx="5">
                  <c:v>1298.1652005000001</c:v>
                </c:pt>
                <c:pt idx="6">
                  <c:v>1245.36919464882</c:v>
                </c:pt>
                <c:pt idx="7">
                  <c:v>958.8</c:v>
                </c:pt>
                <c:pt idx="8">
                  <c:v>1312.4111618499999</c:v>
                </c:pt>
                <c:pt idx="9">
                  <c:v>1292.5776103399999</c:v>
                </c:pt>
                <c:pt idx="10">
                  <c:v>1273.0753087058799</c:v>
                </c:pt>
                <c:pt idx="11">
                  <c:v>1093.3688629999999</c:v>
                </c:pt>
                <c:pt idx="12">
                  <c:v>5470.8015566496697</c:v>
                </c:pt>
                <c:pt idx="13">
                  <c:v>9626.2365348799995</c:v>
                </c:pt>
                <c:pt idx="15">
                  <c:v>2530.738057</c:v>
                </c:pt>
              </c:numCache>
            </c:numRef>
          </c:val>
          <c:extLst>
            <c:ext xmlns:c16="http://schemas.microsoft.com/office/drawing/2014/chart" uri="{C3380CC4-5D6E-409C-BE32-E72D297353CC}">
              <c16:uniqueId val="{00000003-50B3-4E0A-9B47-2586A6A47B65}"/>
            </c:ext>
          </c:extLst>
        </c:ser>
        <c:ser>
          <c:idx val="1"/>
          <c:order val="1"/>
          <c:tx>
            <c:strRef>
              <c:f>'Sheet1Pivot chart 0'!$H$22</c:f>
              <c:strCache>
                <c:ptCount val="1"/>
                <c:pt idx="0">
                  <c:v>Sum of Buget UE apeluri 2023 (mil. euro) </c:v>
                </c:pt>
              </c:strCache>
            </c:strRef>
          </c:tx>
          <c:spPr>
            <a:solidFill>
              <a:schemeClr val="accent2"/>
            </a:solidFill>
            <a:ln>
              <a:noFill/>
            </a:ln>
            <a:effectLst/>
          </c:spPr>
          <c:invertIfNegative val="0"/>
          <c:cat>
            <c:strRef>
              <c:f>'Sheet1Pivot chart 0'!$F$23:$F$39</c:f>
              <c:strCache>
                <c:ptCount val="16"/>
                <c:pt idx="0">
                  <c:v>PAT</c:v>
                </c:pt>
                <c:pt idx="1">
                  <c:v>PCIDIF</c:v>
                </c:pt>
                <c:pt idx="2">
                  <c:v>PDD</c:v>
                </c:pt>
                <c:pt idx="3">
                  <c:v>PEO</c:v>
                </c:pt>
                <c:pt idx="4">
                  <c:v>PIDS</c:v>
                </c:pt>
                <c:pt idx="5">
                  <c:v>PR BI</c:v>
                </c:pt>
                <c:pt idx="6">
                  <c:v>PR C</c:v>
                </c:pt>
                <c:pt idx="7">
                  <c:v>PR NE</c:v>
                </c:pt>
                <c:pt idx="8">
                  <c:v>PR NV</c:v>
                </c:pt>
                <c:pt idx="9">
                  <c:v>PR S</c:v>
                </c:pt>
                <c:pt idx="10">
                  <c:v>PR SE</c:v>
                </c:pt>
                <c:pt idx="11">
                  <c:v>PR SV</c:v>
                </c:pt>
                <c:pt idx="12">
                  <c:v>PS</c:v>
                </c:pt>
                <c:pt idx="13">
                  <c:v>PT</c:v>
                </c:pt>
                <c:pt idx="14">
                  <c:v>PT V</c:v>
                </c:pt>
                <c:pt idx="15">
                  <c:v>PTJ</c:v>
                </c:pt>
              </c:strCache>
            </c:strRef>
          </c:cat>
          <c:val>
            <c:numRef>
              <c:f>'Sheet1Pivot chart 0'!$H$23:$H$39</c:f>
              <c:numCache>
                <c:formatCode>0</c:formatCode>
                <c:ptCount val="16"/>
                <c:pt idx="0">
                  <c:v>457.48787299999998</c:v>
                </c:pt>
                <c:pt idx="1">
                  <c:v>1464.0072379999999</c:v>
                </c:pt>
                <c:pt idx="2">
                  <c:v>4044.0736459999998</c:v>
                </c:pt>
                <c:pt idx="3">
                  <c:v>1559.902728</c:v>
                </c:pt>
                <c:pt idx="4">
                  <c:v>880.83</c:v>
                </c:pt>
                <c:pt idx="5">
                  <c:v>519.26607960000001</c:v>
                </c:pt>
                <c:pt idx="6">
                  <c:v>1033.840453</c:v>
                </c:pt>
                <c:pt idx="7">
                  <c:v>797.14</c:v>
                </c:pt>
                <c:pt idx="8">
                  <c:v>1092.579518</c:v>
                </c:pt>
                <c:pt idx="9">
                  <c:v>1070.5328149239999</c:v>
                </c:pt>
                <c:pt idx="10">
                  <c:v>1055.4144510000001</c:v>
                </c:pt>
                <c:pt idx="11">
                  <c:v>910.62470499999995</c:v>
                </c:pt>
                <c:pt idx="12">
                  <c:v>1955.51239259</c:v>
                </c:pt>
                <c:pt idx="13">
                  <c:v>4650.5153259999997</c:v>
                </c:pt>
                <c:pt idx="15">
                  <c:v>2139.7155298100001</c:v>
                </c:pt>
              </c:numCache>
            </c:numRef>
          </c:val>
          <c:extLst>
            <c:ext xmlns:c16="http://schemas.microsoft.com/office/drawing/2014/chart" uri="{C3380CC4-5D6E-409C-BE32-E72D297353CC}">
              <c16:uniqueId val="{00000004-50B3-4E0A-9B47-2586A6A47B65}"/>
            </c:ext>
          </c:extLst>
        </c:ser>
        <c:dLbls>
          <c:showLegendKey val="0"/>
          <c:showVal val="0"/>
          <c:showCatName val="0"/>
          <c:showSerName val="0"/>
          <c:showPercent val="0"/>
          <c:showBubbleSize val="0"/>
        </c:dLbls>
        <c:gapWidth val="219"/>
        <c:overlap val="-27"/>
        <c:axId val="263729016"/>
        <c:axId val="221554136"/>
      </c:barChart>
      <c:catAx>
        <c:axId val="263729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1554136"/>
        <c:crosses val="autoZero"/>
        <c:auto val="1"/>
        <c:lblAlgn val="ctr"/>
        <c:lblOffset val="100"/>
        <c:noMultiLvlLbl val="0"/>
      </c:catAx>
      <c:valAx>
        <c:axId val="2215541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6372901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legend>
      <c:legendPos val="r"/>
      <c:layout>
        <c:manualLayout>
          <c:xMode val="edge"/>
          <c:yMode val="edge"/>
          <c:x val="0.88550976080090205"/>
          <c:y val="0.42831512430656637"/>
          <c:w val="0.10859488179305514"/>
          <c:h val="0.3601477766281441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66676</xdr:colOff>
      <xdr:row>5</xdr:row>
      <xdr:rowOff>0</xdr:rowOff>
    </xdr:from>
    <xdr:to>
      <xdr:col>8</xdr:col>
      <xdr:colOff>504825</xdr:colOff>
      <xdr:row>19</xdr:row>
      <xdr:rowOff>76200</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400050</xdr:colOff>
      <xdr:row>19</xdr:row>
      <xdr:rowOff>95249</xdr:rowOff>
    </xdr:from>
    <xdr:to>
      <xdr:col>8</xdr:col>
      <xdr:colOff>504825</xdr:colOff>
      <xdr:row>41</xdr:row>
      <xdr:rowOff>180974</xdr:rowOff>
    </xdr:to>
    <xdr:graphicFrame macro="">
      <xdr:nvGraphicFramePr>
        <xdr:cNvPr id="3" name="Chart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aura Elena Marinas" refreshedDate="44964.815813310182" createdVersion="6" refreshedVersion="6" minRefreshableVersion="3" recordCount="16" xr:uid="{00000000-000A-0000-FFFF-FFFF01000000}">
  <cacheSource type="worksheet">
    <worksheetSource ref="A1:E17" sheet="Sheet9"/>
  </cacheSource>
  <cacheFields count="5">
    <cacheField name="Program" numFmtId="0">
      <sharedItems count="16">
        <s v="PR NE"/>
        <s v="PR SE"/>
        <s v="PR S"/>
        <s v="PR SV"/>
        <s v="PT V"/>
        <s v="PR NV"/>
        <s v="PR C"/>
        <s v="PR BI"/>
        <s v="PTJ"/>
        <s v="PS"/>
        <s v="PCIDIF"/>
        <s v="PEO"/>
        <s v="PIDS"/>
        <s v="PDD"/>
        <s v="PT"/>
        <s v="PAT"/>
      </sharedItems>
    </cacheField>
    <cacheField name="Nr. total apeluri planificate " numFmtId="0">
      <sharedItems containsString="0" containsBlank="1" containsNumber="1" containsInteger="1" minValue="5" maxValue="97"/>
    </cacheField>
    <cacheField name="Nr. apeluri  deschise in 2023" numFmtId="0">
      <sharedItems containsString="0" containsBlank="1" containsNumber="1" containsInteger="1" minValue="5" maxValue="94"/>
    </cacheField>
    <cacheField name="Buget total Apeluri 2023  (mil. euro)" numFmtId="3">
      <sharedItems containsString="0" containsBlank="1" containsNumber="1" minValue="958.8" maxValue="9626.2365348799995"/>
    </cacheField>
    <cacheField name="Buget UE apeluri 2023 (mil. euro) " numFmtId="3">
      <sharedItems containsString="0" containsBlank="1" containsNumber="1" minValue="457.48787299999998" maxValue="4650.5153259999997"/>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6">
  <r>
    <x v="0"/>
    <n v="40"/>
    <n v="17"/>
    <n v="958.8"/>
    <n v="797.14"/>
  </r>
  <r>
    <x v="1"/>
    <n v="57"/>
    <n v="53"/>
    <n v="1273.0753087058799"/>
    <n v="1055.4144510000001"/>
  </r>
  <r>
    <x v="2"/>
    <n v="25"/>
    <n v="24"/>
    <n v="1292.5776103399999"/>
    <n v="1070.5328149239999"/>
  </r>
  <r>
    <x v="3"/>
    <n v="29"/>
    <n v="26"/>
    <n v="1093.3688629999999"/>
    <n v="910.62470499999995"/>
  </r>
  <r>
    <x v="4"/>
    <m/>
    <m/>
    <m/>
    <m/>
  </r>
  <r>
    <x v="5"/>
    <n v="45"/>
    <n v="45"/>
    <n v="1312.4111618499999"/>
    <n v="1092.579518"/>
  </r>
  <r>
    <x v="6"/>
    <n v="35"/>
    <n v="31"/>
    <n v="1245.36919464882"/>
    <n v="1033.840453"/>
  </r>
  <r>
    <x v="7"/>
    <n v="28"/>
    <n v="22"/>
    <n v="1298.1652005000001"/>
    <n v="519.26607960000001"/>
  </r>
  <r>
    <x v="8"/>
    <n v="94"/>
    <n v="94"/>
    <n v="2530.738057"/>
    <n v="2139.7155298100001"/>
  </r>
  <r>
    <x v="9"/>
    <n v="97"/>
    <n v="63"/>
    <n v="5470.8015566496697"/>
    <n v="1955.51239259"/>
  </r>
  <r>
    <x v="10"/>
    <n v="20"/>
    <n v="20"/>
    <n v="1953.4533220000001"/>
    <n v="1464.0072379999999"/>
  </r>
  <r>
    <x v="11"/>
    <n v="59"/>
    <n v="32"/>
    <n v="1913.53927862975"/>
    <n v="1559.902728"/>
  </r>
  <r>
    <x v="12"/>
    <n v="28"/>
    <n v="12"/>
    <n v="1128.1608819999999"/>
    <n v="880.83"/>
  </r>
  <r>
    <x v="13"/>
    <n v="16"/>
    <n v="16"/>
    <n v="5254.2033190000002"/>
    <n v="4044.0736459999998"/>
  </r>
  <r>
    <x v="14"/>
    <n v="15"/>
    <n v="15"/>
    <n v="9626.2365348799995"/>
    <n v="4650.5153259999997"/>
  </r>
  <r>
    <x v="15"/>
    <n v="5"/>
    <n v="5"/>
    <n v="959.43086400000004"/>
    <n v="457.4878729999999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PivotTable3"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1">
  <location ref="A3:C20" firstHeaderRow="0" firstDataRow="1" firstDataCol="1"/>
  <pivotFields count="5">
    <pivotField axis="axisRow" showAll="0">
      <items count="17">
        <item x="15"/>
        <item x="10"/>
        <item x="13"/>
        <item x="11"/>
        <item x="12"/>
        <item x="7"/>
        <item x="6"/>
        <item x="0"/>
        <item x="5"/>
        <item x="2"/>
        <item x="1"/>
        <item x="3"/>
        <item x="9"/>
        <item x="14"/>
        <item x="4"/>
        <item x="8"/>
        <item t="default"/>
      </items>
    </pivotField>
    <pivotField dataField="1" showAll="0"/>
    <pivotField dataField="1" showAll="0"/>
    <pivotField showAll="0" defaultSubtotal="0"/>
    <pivotField showAll="0" defaultSubtotal="0"/>
  </pivotFields>
  <rowFields count="1">
    <field x="0"/>
  </rowFields>
  <rowItems count="17">
    <i>
      <x/>
    </i>
    <i>
      <x v="1"/>
    </i>
    <i>
      <x v="2"/>
    </i>
    <i>
      <x v="3"/>
    </i>
    <i>
      <x v="4"/>
    </i>
    <i>
      <x v="5"/>
    </i>
    <i>
      <x v="6"/>
    </i>
    <i>
      <x v="7"/>
    </i>
    <i>
      <x v="8"/>
    </i>
    <i>
      <x v="9"/>
    </i>
    <i>
      <x v="10"/>
    </i>
    <i>
      <x v="11"/>
    </i>
    <i>
      <x v="12"/>
    </i>
    <i>
      <x v="13"/>
    </i>
    <i>
      <x v="14"/>
    </i>
    <i>
      <x v="15"/>
    </i>
    <i t="grand">
      <x/>
    </i>
  </rowItems>
  <colFields count="1">
    <field x="-2"/>
  </colFields>
  <colItems count="2">
    <i>
      <x/>
    </i>
    <i i="1">
      <x v="1"/>
    </i>
  </colItems>
  <dataFields count="2">
    <dataField name="Nr. total apeluri planificate  " fld="1" baseField="0" baseItem="0"/>
    <dataField name="Nr. apeluri  deschise in 2023  " fld="2" baseField="0" baseItem="0"/>
  </dataFields>
  <chartFormats count="2">
    <chartFormat chart="0" format="16" series="1">
      <pivotArea type="data" outline="0" fieldPosition="0">
        <references count="1">
          <reference field="4294967294" count="1" selected="0">
            <x v="0"/>
          </reference>
        </references>
      </pivotArea>
    </chartFormat>
    <chartFormat chart="0" format="17"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200-000001000000}" name="PivotTable4"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1">
  <location ref="F22:H39" firstHeaderRow="0" firstDataRow="1" firstDataCol="1"/>
  <pivotFields count="5">
    <pivotField axis="axisRow" showAll="0">
      <items count="17">
        <item x="15"/>
        <item x="10"/>
        <item x="13"/>
        <item x="11"/>
        <item x="12"/>
        <item x="7"/>
        <item x="6"/>
        <item x="0"/>
        <item x="5"/>
        <item x="2"/>
        <item x="1"/>
        <item x="3"/>
        <item x="9"/>
        <item x="14"/>
        <item x="4"/>
        <item x="8"/>
        <item t="default"/>
      </items>
    </pivotField>
    <pivotField showAll="0"/>
    <pivotField showAll="0"/>
    <pivotField dataField="1" showAll="0" defaultSubtotal="0"/>
    <pivotField dataField="1" showAll="0" defaultSubtotal="0"/>
  </pivotFields>
  <rowFields count="1">
    <field x="0"/>
  </rowFields>
  <rowItems count="17">
    <i>
      <x/>
    </i>
    <i>
      <x v="1"/>
    </i>
    <i>
      <x v="2"/>
    </i>
    <i>
      <x v="3"/>
    </i>
    <i>
      <x v="4"/>
    </i>
    <i>
      <x v="5"/>
    </i>
    <i>
      <x v="6"/>
    </i>
    <i>
      <x v="7"/>
    </i>
    <i>
      <x v="8"/>
    </i>
    <i>
      <x v="9"/>
    </i>
    <i>
      <x v="10"/>
    </i>
    <i>
      <x v="11"/>
    </i>
    <i>
      <x v="12"/>
    </i>
    <i>
      <x v="13"/>
    </i>
    <i>
      <x v="14"/>
    </i>
    <i>
      <x v="15"/>
    </i>
    <i t="grand">
      <x/>
    </i>
  </rowItems>
  <colFields count="1">
    <field x="-2"/>
  </colFields>
  <colItems count="2">
    <i>
      <x/>
    </i>
    <i i="1">
      <x v="1"/>
    </i>
  </colItems>
  <dataFields count="2">
    <dataField name="Sum of Buget total Apeluri 2023  (mil. euro)" fld="3" baseField="0" baseItem="1"/>
    <dataField name="Sum of Buget UE apeluri 2023 (mil. euro) " fld="4" baseField="0" baseItem="1"/>
  </dataFields>
  <formats count="1">
    <format dxfId="0">
      <pivotArea outline="0" collapsedLevelsAreSubtotals="1" fieldPosition="0"/>
    </format>
  </formats>
  <chartFormats count="2">
    <chartFormat chart="0" format="3" series="1">
      <pivotArea type="data" outline="0" fieldPosition="0">
        <references count="1">
          <reference field="4294967294" count="1" selected="0">
            <x v="0"/>
          </reference>
        </references>
      </pivotArea>
    </chartFormat>
    <chartFormat chart="0" format="4"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7617B-B000-4609-A924-22B994605219}">
  <sheetPr>
    <pageSetUpPr fitToPage="1"/>
  </sheetPr>
  <dimension ref="A1:V21"/>
  <sheetViews>
    <sheetView tabSelected="1" view="pageBreakPreview" topLeftCell="F7" zoomScale="40" zoomScaleNormal="70" zoomScaleSheetLayoutView="40" workbookViewId="0">
      <selection activeCell="P11" sqref="P11"/>
    </sheetView>
  </sheetViews>
  <sheetFormatPr defaultColWidth="9.140625" defaultRowHeight="50.1" customHeight="1" x14ac:dyDescent="0.25"/>
  <cols>
    <col min="1" max="1" width="12.7109375" style="18" customWidth="1"/>
    <col min="2" max="2" width="13" style="18" customWidth="1"/>
    <col min="3" max="3" width="22.28515625" style="18" customWidth="1"/>
    <col min="4" max="4" width="39.140625" style="19" customWidth="1"/>
    <col min="5" max="5" width="48.28515625" style="19" customWidth="1"/>
    <col min="6" max="6" width="66.28515625" style="17" customWidth="1"/>
    <col min="7" max="7" width="115.28515625" style="19" customWidth="1"/>
    <col min="8" max="8" width="33" style="17" customWidth="1"/>
    <col min="9" max="9" width="35.140625" style="17" customWidth="1"/>
    <col min="10" max="10" width="41.140625" style="21" customWidth="1"/>
    <col min="11" max="11" width="43.7109375" style="21" customWidth="1"/>
    <col min="12" max="12" width="35" style="17" customWidth="1"/>
    <col min="13" max="13" width="64.85546875" style="18" customWidth="1"/>
    <col min="14" max="14" width="27.85546875" style="18" customWidth="1"/>
    <col min="15" max="15" width="36.42578125" style="18" customWidth="1"/>
    <col min="16" max="16" width="36.85546875" style="22" customWidth="1"/>
    <col min="17" max="17" width="35.28515625" style="23" customWidth="1"/>
    <col min="18" max="18" width="75.85546875" style="18" customWidth="1"/>
    <col min="19" max="16384" width="9.140625" style="18"/>
  </cols>
  <sheetData>
    <row r="1" spans="2:18" s="17" customFormat="1" ht="50.1" customHeight="1" x14ac:dyDescent="0.25">
      <c r="B1" s="18"/>
      <c r="C1" s="18"/>
      <c r="D1" s="19"/>
      <c r="E1" s="19"/>
      <c r="G1" s="19"/>
      <c r="H1" s="20"/>
      <c r="J1" s="30"/>
      <c r="K1" s="30"/>
      <c r="M1" s="18"/>
      <c r="N1" s="18"/>
      <c r="O1" s="18"/>
      <c r="P1" s="22"/>
      <c r="Q1" s="23"/>
    </row>
    <row r="2" spans="2:18" s="17" customFormat="1" ht="78" customHeight="1" x14ac:dyDescent="0.25">
      <c r="B2" s="53" t="s">
        <v>115</v>
      </c>
      <c r="C2" s="53"/>
      <c r="D2" s="53"/>
      <c r="E2" s="53"/>
      <c r="F2" s="53"/>
      <c r="G2" s="53"/>
      <c r="H2" s="53"/>
      <c r="J2" s="30"/>
      <c r="K2" s="30"/>
      <c r="M2" s="18"/>
      <c r="N2" s="18"/>
      <c r="O2" s="18"/>
      <c r="P2" s="22"/>
      <c r="Q2" s="23"/>
    </row>
    <row r="3" spans="2:18" s="17" customFormat="1" ht="49.5" hidden="1" customHeight="1" x14ac:dyDescent="0.25">
      <c r="B3" s="18"/>
      <c r="C3" s="18"/>
      <c r="D3" s="19"/>
      <c r="E3" s="19"/>
      <c r="G3" s="19"/>
      <c r="H3" s="20"/>
      <c r="J3" s="21"/>
      <c r="K3" s="21"/>
      <c r="M3" s="18"/>
      <c r="N3" s="18"/>
      <c r="O3" s="18"/>
      <c r="P3" s="22"/>
      <c r="Q3" s="23"/>
    </row>
    <row r="4" spans="2:18" s="17" customFormat="1" ht="69.75" customHeight="1" x14ac:dyDescent="0.25">
      <c r="B4" s="49" t="s">
        <v>59</v>
      </c>
      <c r="C4" s="49" t="s">
        <v>2</v>
      </c>
      <c r="D4" s="49" t="s">
        <v>54</v>
      </c>
      <c r="E4" s="49" t="s">
        <v>60</v>
      </c>
      <c r="F4" s="49" t="s">
        <v>0</v>
      </c>
      <c r="G4" s="49" t="s">
        <v>1</v>
      </c>
      <c r="H4" s="49" t="s">
        <v>4</v>
      </c>
      <c r="I4" s="49" t="s">
        <v>5</v>
      </c>
      <c r="J4" s="52" t="s">
        <v>86</v>
      </c>
      <c r="K4" s="52" t="s">
        <v>87</v>
      </c>
      <c r="L4" s="49" t="s">
        <v>7</v>
      </c>
      <c r="M4" s="49" t="s">
        <v>6</v>
      </c>
      <c r="N4" s="49" t="s">
        <v>100</v>
      </c>
      <c r="O4" s="50" t="s">
        <v>101</v>
      </c>
      <c r="P4" s="49" t="s">
        <v>102</v>
      </c>
      <c r="Q4" s="49" t="s">
        <v>103</v>
      </c>
      <c r="R4" s="49" t="s">
        <v>112</v>
      </c>
    </row>
    <row r="5" spans="2:18" s="25" customFormat="1" ht="137.44999999999999" customHeight="1" x14ac:dyDescent="0.25">
      <c r="B5" s="49"/>
      <c r="C5" s="49"/>
      <c r="D5" s="49"/>
      <c r="E5" s="49"/>
      <c r="F5" s="49"/>
      <c r="G5" s="49"/>
      <c r="H5" s="49"/>
      <c r="I5" s="49"/>
      <c r="J5" s="52"/>
      <c r="K5" s="52"/>
      <c r="L5" s="49"/>
      <c r="M5" s="49"/>
      <c r="N5" s="49"/>
      <c r="O5" s="51"/>
      <c r="P5" s="49"/>
      <c r="Q5" s="49"/>
      <c r="R5" s="49"/>
    </row>
    <row r="6" spans="2:18" s="26" customFormat="1" ht="174" customHeight="1" x14ac:dyDescent="0.25">
      <c r="B6" s="32">
        <v>1</v>
      </c>
      <c r="C6" s="32" t="s">
        <v>65</v>
      </c>
      <c r="D6" s="32" t="s">
        <v>55</v>
      </c>
      <c r="E6" s="32" t="s">
        <v>3</v>
      </c>
      <c r="F6" s="32" t="s">
        <v>85</v>
      </c>
      <c r="G6" s="32" t="s">
        <v>68</v>
      </c>
      <c r="H6" s="33" t="s">
        <v>43</v>
      </c>
      <c r="I6" s="32" t="s">
        <v>67</v>
      </c>
      <c r="J6" s="34">
        <v>43362593</v>
      </c>
      <c r="K6" s="34">
        <v>36858204</v>
      </c>
      <c r="L6" s="32" t="s">
        <v>12</v>
      </c>
      <c r="M6" s="32" t="s">
        <v>66</v>
      </c>
      <c r="N6" s="32" t="s">
        <v>9</v>
      </c>
      <c r="O6" s="35">
        <v>45380</v>
      </c>
      <c r="P6" s="35">
        <v>45441</v>
      </c>
      <c r="Q6" s="35">
        <v>45471</v>
      </c>
      <c r="R6" s="45" t="s">
        <v>113</v>
      </c>
    </row>
    <row r="7" spans="2:18" s="24" customFormat="1" ht="127.5" customHeight="1" x14ac:dyDescent="0.25">
      <c r="B7" s="32">
        <v>2</v>
      </c>
      <c r="C7" s="32" t="s">
        <v>65</v>
      </c>
      <c r="D7" s="32" t="s">
        <v>55</v>
      </c>
      <c r="E7" s="32" t="s">
        <v>63</v>
      </c>
      <c r="F7" s="32" t="s">
        <v>56</v>
      </c>
      <c r="G7" s="32" t="s">
        <v>45</v>
      </c>
      <c r="H7" s="32" t="s">
        <v>44</v>
      </c>
      <c r="I7" s="32" t="s">
        <v>61</v>
      </c>
      <c r="J7" s="34">
        <v>4487294</v>
      </c>
      <c r="K7" s="34">
        <v>3892040.71</v>
      </c>
      <c r="L7" s="32" t="s">
        <v>12</v>
      </c>
      <c r="M7" s="32" t="s">
        <v>96</v>
      </c>
      <c r="N7" s="32" t="s">
        <v>9</v>
      </c>
      <c r="O7" s="35">
        <v>45645</v>
      </c>
      <c r="P7" s="35">
        <v>45707</v>
      </c>
      <c r="Q7" s="35">
        <v>45919</v>
      </c>
      <c r="R7" s="48" t="s">
        <v>114</v>
      </c>
    </row>
    <row r="8" spans="2:18" s="24" customFormat="1" ht="171.75" customHeight="1" x14ac:dyDescent="0.25">
      <c r="B8" s="32">
        <v>3</v>
      </c>
      <c r="C8" s="32" t="s">
        <v>65</v>
      </c>
      <c r="D8" s="32" t="s">
        <v>55</v>
      </c>
      <c r="E8" s="32" t="s">
        <v>63</v>
      </c>
      <c r="F8" s="32" t="s">
        <v>62</v>
      </c>
      <c r="G8" s="32" t="s">
        <v>46</v>
      </c>
      <c r="H8" s="32" t="s">
        <v>44</v>
      </c>
      <c r="I8" s="32" t="s">
        <v>61</v>
      </c>
      <c r="J8" s="34">
        <v>8327278</v>
      </c>
      <c r="K8" s="34">
        <v>7222639.0800000001</v>
      </c>
      <c r="L8" s="32" t="s">
        <v>12</v>
      </c>
      <c r="M8" s="32" t="s">
        <v>47</v>
      </c>
      <c r="N8" s="32" t="s">
        <v>9</v>
      </c>
      <c r="O8" s="35">
        <v>45548</v>
      </c>
      <c r="P8" s="35">
        <v>45580</v>
      </c>
      <c r="Q8" s="35">
        <v>45762</v>
      </c>
      <c r="R8" s="45" t="s">
        <v>113</v>
      </c>
    </row>
    <row r="9" spans="2:18" s="24" customFormat="1" ht="203.25" customHeight="1" x14ac:dyDescent="0.25">
      <c r="B9" s="32">
        <v>4</v>
      </c>
      <c r="C9" s="32" t="s">
        <v>65</v>
      </c>
      <c r="D9" s="32" t="s">
        <v>55</v>
      </c>
      <c r="E9" s="32" t="s">
        <v>63</v>
      </c>
      <c r="F9" s="32" t="s">
        <v>57</v>
      </c>
      <c r="G9" s="32" t="s">
        <v>49</v>
      </c>
      <c r="H9" s="32" t="s">
        <v>48</v>
      </c>
      <c r="I9" s="32" t="s">
        <v>61</v>
      </c>
      <c r="J9" s="34">
        <v>10460313</v>
      </c>
      <c r="K9" s="34">
        <v>9072721</v>
      </c>
      <c r="L9" s="32" t="s">
        <v>12</v>
      </c>
      <c r="M9" s="32" t="s">
        <v>50</v>
      </c>
      <c r="N9" s="32" t="s">
        <v>9</v>
      </c>
      <c r="O9" s="35">
        <v>45657</v>
      </c>
      <c r="P9" s="35">
        <v>45719</v>
      </c>
      <c r="Q9" s="35">
        <v>45933</v>
      </c>
      <c r="R9" s="46" t="s">
        <v>114</v>
      </c>
    </row>
    <row r="10" spans="2:18" s="24" customFormat="1" ht="197.25" customHeight="1" x14ac:dyDescent="0.25">
      <c r="B10" s="32">
        <v>5</v>
      </c>
      <c r="C10" s="32" t="s">
        <v>65</v>
      </c>
      <c r="D10" s="32" t="s">
        <v>55</v>
      </c>
      <c r="E10" s="32" t="s">
        <v>80</v>
      </c>
      <c r="F10" s="36" t="s">
        <v>84</v>
      </c>
      <c r="G10" s="36" t="s">
        <v>81</v>
      </c>
      <c r="H10" s="33" t="s">
        <v>51</v>
      </c>
      <c r="I10" s="32" t="s">
        <v>67</v>
      </c>
      <c r="J10" s="34">
        <v>8882581</v>
      </c>
      <c r="K10" s="34">
        <v>7704280</v>
      </c>
      <c r="L10" s="32" t="s">
        <v>12</v>
      </c>
      <c r="M10" s="32" t="s">
        <v>83</v>
      </c>
      <c r="N10" s="32" t="s">
        <v>8</v>
      </c>
      <c r="O10" s="35">
        <v>45656</v>
      </c>
      <c r="P10" s="35">
        <v>45719</v>
      </c>
      <c r="Q10" s="35" t="s">
        <v>116</v>
      </c>
      <c r="R10" s="46" t="s">
        <v>114</v>
      </c>
    </row>
    <row r="11" spans="2:18" s="24" customFormat="1" ht="188.25" customHeight="1" x14ac:dyDescent="0.25">
      <c r="B11" s="32">
        <v>6</v>
      </c>
      <c r="C11" s="32" t="s">
        <v>65</v>
      </c>
      <c r="D11" s="32" t="s">
        <v>55</v>
      </c>
      <c r="E11" s="32" t="s">
        <v>80</v>
      </c>
      <c r="F11" s="36" t="s">
        <v>82</v>
      </c>
      <c r="G11" s="36" t="s">
        <v>81</v>
      </c>
      <c r="H11" s="33" t="s">
        <v>51</v>
      </c>
      <c r="I11" s="32" t="s">
        <v>67</v>
      </c>
      <c r="J11" s="34">
        <v>1703605</v>
      </c>
      <c r="K11" s="34">
        <v>1477616</v>
      </c>
      <c r="L11" s="32" t="s">
        <v>12</v>
      </c>
      <c r="M11" s="32" t="s">
        <v>73</v>
      </c>
      <c r="N11" s="32" t="s">
        <v>9</v>
      </c>
      <c r="O11" s="35">
        <v>45656</v>
      </c>
      <c r="P11" s="35">
        <v>45719</v>
      </c>
      <c r="Q11" s="35">
        <v>45904</v>
      </c>
      <c r="R11" s="47" t="s">
        <v>117</v>
      </c>
    </row>
    <row r="12" spans="2:18" s="24" customFormat="1" ht="168.75" customHeight="1" x14ac:dyDescent="0.25">
      <c r="B12" s="32">
        <v>7</v>
      </c>
      <c r="C12" s="32" t="s">
        <v>65</v>
      </c>
      <c r="D12" s="32" t="s">
        <v>55</v>
      </c>
      <c r="E12" s="32" t="s">
        <v>80</v>
      </c>
      <c r="F12" s="36" t="s">
        <v>79</v>
      </c>
      <c r="G12" s="36" t="s">
        <v>78</v>
      </c>
      <c r="H12" s="33" t="s">
        <v>51</v>
      </c>
      <c r="I12" s="32" t="s">
        <v>67</v>
      </c>
      <c r="J12" s="34">
        <v>1794493</v>
      </c>
      <c r="K12" s="34">
        <v>1556448</v>
      </c>
      <c r="L12" s="32" t="s">
        <v>12</v>
      </c>
      <c r="M12" s="32" t="s">
        <v>69</v>
      </c>
      <c r="N12" s="32" t="s">
        <v>9</v>
      </c>
      <c r="O12" s="35">
        <v>45656</v>
      </c>
      <c r="P12" s="35">
        <v>45719</v>
      </c>
      <c r="Q12" s="35">
        <v>45904</v>
      </c>
      <c r="R12" s="47" t="s">
        <v>117</v>
      </c>
    </row>
    <row r="13" spans="2:18" s="26" customFormat="1" ht="192.75" customHeight="1" x14ac:dyDescent="0.25">
      <c r="B13" s="32">
        <v>8</v>
      </c>
      <c r="C13" s="32" t="s">
        <v>65</v>
      </c>
      <c r="D13" s="32" t="s">
        <v>55</v>
      </c>
      <c r="E13" s="32" t="s">
        <v>72</v>
      </c>
      <c r="F13" s="32" t="s">
        <v>77</v>
      </c>
      <c r="G13" s="36" t="s">
        <v>74</v>
      </c>
      <c r="H13" s="33" t="s">
        <v>52</v>
      </c>
      <c r="I13" s="32" t="s">
        <v>67</v>
      </c>
      <c r="J13" s="34">
        <v>103993201</v>
      </c>
      <c r="K13" s="34">
        <v>90198184.930000007</v>
      </c>
      <c r="L13" s="32" t="s">
        <v>12</v>
      </c>
      <c r="M13" s="32" t="s">
        <v>76</v>
      </c>
      <c r="N13" s="33" t="s">
        <v>8</v>
      </c>
      <c r="O13" s="35">
        <v>45499</v>
      </c>
      <c r="P13" s="35">
        <v>45530</v>
      </c>
      <c r="Q13" s="35">
        <v>45895</v>
      </c>
      <c r="R13" s="47" t="s">
        <v>117</v>
      </c>
    </row>
    <row r="14" spans="2:18" s="26" customFormat="1" ht="215.25" customHeight="1" x14ac:dyDescent="0.25">
      <c r="B14" s="32">
        <v>9</v>
      </c>
      <c r="C14" s="32" t="s">
        <v>65</v>
      </c>
      <c r="D14" s="32" t="s">
        <v>55</v>
      </c>
      <c r="E14" s="32" t="s">
        <v>72</v>
      </c>
      <c r="F14" s="32" t="s">
        <v>75</v>
      </c>
      <c r="G14" s="36" t="s">
        <v>74</v>
      </c>
      <c r="H14" s="33" t="s">
        <v>52</v>
      </c>
      <c r="I14" s="32" t="s">
        <v>67</v>
      </c>
      <c r="J14" s="34">
        <v>17706738</v>
      </c>
      <c r="K14" s="34">
        <v>15357885.09</v>
      </c>
      <c r="L14" s="32" t="s">
        <v>12</v>
      </c>
      <c r="M14" s="32" t="s">
        <v>73</v>
      </c>
      <c r="N14" s="33" t="s">
        <v>9</v>
      </c>
      <c r="O14" s="35">
        <v>45499</v>
      </c>
      <c r="P14" s="35">
        <v>45530</v>
      </c>
      <c r="Q14" s="35">
        <v>45714</v>
      </c>
      <c r="R14" s="45" t="s">
        <v>113</v>
      </c>
    </row>
    <row r="15" spans="2:18" s="26" customFormat="1" ht="201.75" customHeight="1" x14ac:dyDescent="0.25">
      <c r="B15" s="32">
        <v>10</v>
      </c>
      <c r="C15" s="32" t="s">
        <v>65</v>
      </c>
      <c r="D15" s="32" t="s">
        <v>55</v>
      </c>
      <c r="E15" s="32" t="s">
        <v>72</v>
      </c>
      <c r="F15" s="32" t="s">
        <v>71</v>
      </c>
      <c r="G15" s="36" t="s">
        <v>70</v>
      </c>
      <c r="H15" s="33" t="s">
        <v>52</v>
      </c>
      <c r="I15" s="32" t="s">
        <v>67</v>
      </c>
      <c r="J15" s="34">
        <v>17829003</v>
      </c>
      <c r="K15" s="34">
        <v>15463931.17</v>
      </c>
      <c r="L15" s="32" t="s">
        <v>12</v>
      </c>
      <c r="M15" s="32" t="s">
        <v>69</v>
      </c>
      <c r="N15" s="33" t="s">
        <v>9</v>
      </c>
      <c r="O15" s="35">
        <v>45499</v>
      </c>
      <c r="P15" s="35">
        <v>45530</v>
      </c>
      <c r="Q15" s="35">
        <v>45714</v>
      </c>
      <c r="R15" s="45" t="s">
        <v>113</v>
      </c>
    </row>
    <row r="16" spans="2:18" s="24" customFormat="1" ht="200.25" customHeight="1" x14ac:dyDescent="0.25">
      <c r="B16" s="32">
        <v>11</v>
      </c>
      <c r="C16" s="32" t="s">
        <v>65</v>
      </c>
      <c r="D16" s="32" t="s">
        <v>55</v>
      </c>
      <c r="E16" s="32" t="s">
        <v>64</v>
      </c>
      <c r="F16" s="32" t="s">
        <v>58</v>
      </c>
      <c r="G16" s="32" t="s">
        <v>53</v>
      </c>
      <c r="H16" s="32" t="s">
        <v>13</v>
      </c>
      <c r="I16" s="32" t="s">
        <v>61</v>
      </c>
      <c r="J16" s="34">
        <v>1152941.58</v>
      </c>
      <c r="K16" s="34">
        <v>647059</v>
      </c>
      <c r="L16" s="32" t="s">
        <v>12</v>
      </c>
      <c r="M16" s="32" t="s">
        <v>97</v>
      </c>
      <c r="N16" s="32" t="s">
        <v>9</v>
      </c>
      <c r="O16" s="35">
        <v>45653</v>
      </c>
      <c r="P16" s="35">
        <v>45719</v>
      </c>
      <c r="Q16" s="35">
        <v>45904</v>
      </c>
      <c r="R16" s="47" t="s">
        <v>117</v>
      </c>
    </row>
    <row r="17" spans="1:22" s="24" customFormat="1" ht="228.75" customHeight="1" x14ac:dyDescent="0.25">
      <c r="B17" s="32">
        <v>12</v>
      </c>
      <c r="C17" s="32" t="s">
        <v>65</v>
      </c>
      <c r="D17" s="32" t="s">
        <v>55</v>
      </c>
      <c r="E17" s="32" t="s">
        <v>99</v>
      </c>
      <c r="F17" s="32" t="s">
        <v>88</v>
      </c>
      <c r="G17" s="32" t="s">
        <v>90</v>
      </c>
      <c r="H17" s="32" t="s">
        <v>92</v>
      </c>
      <c r="I17" s="32" t="s">
        <v>67</v>
      </c>
      <c r="J17" s="34">
        <v>110340000</v>
      </c>
      <c r="K17" s="34">
        <v>90523469.390000001</v>
      </c>
      <c r="L17" s="32" t="s">
        <v>12</v>
      </c>
      <c r="M17" s="32" t="s">
        <v>94</v>
      </c>
      <c r="N17" s="32" t="s">
        <v>9</v>
      </c>
      <c r="O17" s="35">
        <v>45457</v>
      </c>
      <c r="P17" s="35">
        <v>45461</v>
      </c>
      <c r="Q17" s="35">
        <v>45504</v>
      </c>
      <c r="R17" s="45" t="s">
        <v>113</v>
      </c>
    </row>
    <row r="18" spans="1:22" s="24" customFormat="1" ht="228.75" customHeight="1" x14ac:dyDescent="0.25">
      <c r="B18" s="32">
        <v>13</v>
      </c>
      <c r="C18" s="32" t="s">
        <v>65</v>
      </c>
      <c r="D18" s="32" t="s">
        <v>55</v>
      </c>
      <c r="E18" s="32" t="s">
        <v>98</v>
      </c>
      <c r="F18" s="32" t="s">
        <v>89</v>
      </c>
      <c r="G18" s="32" t="s">
        <v>91</v>
      </c>
      <c r="H18" s="32" t="s">
        <v>93</v>
      </c>
      <c r="I18" s="32" t="s">
        <v>61</v>
      </c>
      <c r="J18" s="34">
        <v>24460000</v>
      </c>
      <c r="K18" s="34">
        <v>19614285.710000001</v>
      </c>
      <c r="L18" s="32" t="s">
        <v>12</v>
      </c>
      <c r="M18" s="32" t="s">
        <v>95</v>
      </c>
      <c r="N18" s="32" t="s">
        <v>9</v>
      </c>
      <c r="O18" s="35">
        <v>45457</v>
      </c>
      <c r="P18" s="35">
        <v>45461</v>
      </c>
      <c r="Q18" s="35">
        <v>45504</v>
      </c>
      <c r="R18" s="45" t="s">
        <v>113</v>
      </c>
    </row>
    <row r="19" spans="1:22" s="24" customFormat="1" ht="228.75" customHeight="1" x14ac:dyDescent="0.25">
      <c r="B19" s="32">
        <v>14</v>
      </c>
      <c r="C19" s="32" t="s">
        <v>65</v>
      </c>
      <c r="D19" s="32" t="s">
        <v>55</v>
      </c>
      <c r="E19" s="32" t="s">
        <v>99</v>
      </c>
      <c r="F19" s="32" t="s">
        <v>104</v>
      </c>
      <c r="G19" s="32" t="s">
        <v>105</v>
      </c>
      <c r="H19" s="32" t="s">
        <v>106</v>
      </c>
      <c r="I19" s="32" t="s">
        <v>67</v>
      </c>
      <c r="J19" s="34">
        <v>700000</v>
      </c>
      <c r="K19" s="34">
        <v>392857.14</v>
      </c>
      <c r="L19" s="32" t="s">
        <v>12</v>
      </c>
      <c r="M19" s="32" t="s">
        <v>107</v>
      </c>
      <c r="N19" s="32" t="s">
        <v>9</v>
      </c>
      <c r="O19" s="35">
        <v>45616</v>
      </c>
      <c r="P19" s="35">
        <v>45621</v>
      </c>
      <c r="Q19" s="35">
        <v>45626</v>
      </c>
      <c r="R19" s="45" t="s">
        <v>113</v>
      </c>
    </row>
    <row r="20" spans="1:22" s="24" customFormat="1" ht="228.75" customHeight="1" x14ac:dyDescent="0.25">
      <c r="B20" s="32">
        <v>15</v>
      </c>
      <c r="C20" s="32" t="s">
        <v>65</v>
      </c>
      <c r="D20" s="32" t="s">
        <v>55</v>
      </c>
      <c r="E20" s="32" t="s">
        <v>108</v>
      </c>
      <c r="F20" s="32" t="s">
        <v>109</v>
      </c>
      <c r="G20" s="32" t="s">
        <v>108</v>
      </c>
      <c r="H20" s="32">
        <v>7</v>
      </c>
      <c r="I20" s="32" t="s">
        <v>67</v>
      </c>
      <c r="J20" s="34">
        <v>35000000</v>
      </c>
      <c r="K20" s="34">
        <v>29750000</v>
      </c>
      <c r="L20" s="32" t="s">
        <v>12</v>
      </c>
      <c r="M20" s="32" t="s">
        <v>110</v>
      </c>
      <c r="N20" s="32" t="s">
        <v>8</v>
      </c>
      <c r="O20" s="35">
        <v>45638</v>
      </c>
      <c r="P20" s="35">
        <v>45638</v>
      </c>
      <c r="Q20" s="35">
        <v>46112</v>
      </c>
      <c r="R20" s="46" t="s">
        <v>114</v>
      </c>
    </row>
    <row r="21" spans="1:22" s="29" customFormat="1" ht="75.75" customHeight="1" x14ac:dyDescent="0.25">
      <c r="A21" s="27"/>
      <c r="B21" s="31"/>
      <c r="C21" s="37"/>
      <c r="D21" s="37"/>
      <c r="E21" s="38"/>
      <c r="F21" s="31"/>
      <c r="G21" s="44" t="s">
        <v>111</v>
      </c>
      <c r="H21" s="39"/>
      <c r="I21" s="31"/>
      <c r="J21" s="40">
        <f>SUM(J6:J20)</f>
        <v>390200040.58000004</v>
      </c>
      <c r="K21" s="40">
        <f>SUM(K6:K20)</f>
        <v>329731621.21999997</v>
      </c>
      <c r="L21" s="31"/>
      <c r="M21" s="37"/>
      <c r="N21" s="41"/>
      <c r="O21" s="41"/>
      <c r="P21" s="42"/>
      <c r="Q21" s="43"/>
      <c r="R21" s="44"/>
      <c r="S21" s="28"/>
      <c r="T21" s="28"/>
      <c r="U21" s="28"/>
      <c r="V21" s="28"/>
    </row>
  </sheetData>
  <autoFilter ref="A5:R21" xr:uid="{00000000-0009-0000-0000-000000000000}"/>
  <mergeCells count="18">
    <mergeCell ref="K4:K5"/>
    <mergeCell ref="B2:H2"/>
    <mergeCell ref="R4:R5"/>
    <mergeCell ref="Q4:Q5"/>
    <mergeCell ref="L4:L5"/>
    <mergeCell ref="B4:B5"/>
    <mergeCell ref="C4:C5"/>
    <mergeCell ref="D4:D5"/>
    <mergeCell ref="E4:E5"/>
    <mergeCell ref="F4:F5"/>
    <mergeCell ref="G4:G5"/>
    <mergeCell ref="H4:H5"/>
    <mergeCell ref="I4:I5"/>
    <mergeCell ref="M4:M5"/>
    <mergeCell ref="N4:N5"/>
    <mergeCell ref="O4:O5"/>
    <mergeCell ref="P4:P5"/>
    <mergeCell ref="J4:J5"/>
  </mergeCells>
  <phoneticPr fontId="13" type="noConversion"/>
  <pageMargins left="0.31496062992125984" right="0.31496062992125984" top="0.74803149606299213" bottom="0.74803149606299213" header="0.31496062992125984" footer="0.31496062992125984"/>
  <pageSetup paperSize="8" scale="2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F21"/>
  <sheetViews>
    <sheetView workbookViewId="0">
      <selection activeCell="E5" sqref="E5:F5"/>
    </sheetView>
  </sheetViews>
  <sheetFormatPr defaultColWidth="8.85546875" defaultRowHeight="15" x14ac:dyDescent="0.25"/>
  <cols>
    <col min="2" max="3" width="21.42578125" customWidth="1"/>
    <col min="4" max="4" width="23" customWidth="1"/>
    <col min="5" max="5" width="23.140625" bestFit="1" customWidth="1"/>
    <col min="6" max="6" width="27.7109375" customWidth="1"/>
  </cols>
  <sheetData>
    <row r="2" spans="2:6" ht="56.25" x14ac:dyDescent="0.25">
      <c r="B2" s="5" t="s">
        <v>2</v>
      </c>
      <c r="C2" s="5" t="s">
        <v>32</v>
      </c>
      <c r="D2" s="6" t="s">
        <v>31</v>
      </c>
      <c r="E2" s="6" t="s">
        <v>34</v>
      </c>
      <c r="F2" s="6" t="s">
        <v>33</v>
      </c>
    </row>
    <row r="3" spans="2:6" ht="18.75" x14ac:dyDescent="0.25">
      <c r="B3" s="3" t="s">
        <v>16</v>
      </c>
      <c r="C3" s="3"/>
      <c r="D3" s="4"/>
      <c r="E3" s="11"/>
      <c r="F3" s="11"/>
    </row>
    <row r="4" spans="2:6" ht="18.75" x14ac:dyDescent="0.25">
      <c r="B4" s="3" t="s">
        <v>17</v>
      </c>
      <c r="C4" s="3"/>
      <c r="D4" s="4"/>
      <c r="E4" s="11"/>
      <c r="F4" s="11"/>
    </row>
    <row r="5" spans="2:6" ht="18.75" x14ac:dyDescent="0.25">
      <c r="B5" s="3" t="s">
        <v>11</v>
      </c>
      <c r="C5" s="3"/>
      <c r="D5" s="4"/>
      <c r="E5" s="11"/>
      <c r="F5" s="11"/>
    </row>
    <row r="6" spans="2:6" ht="18.75" x14ac:dyDescent="0.25">
      <c r="B6" s="3" t="s">
        <v>18</v>
      </c>
      <c r="C6" s="3"/>
      <c r="D6" s="4"/>
      <c r="E6" s="11"/>
      <c r="F6" s="11"/>
    </row>
    <row r="7" spans="2:6" ht="18.75" x14ac:dyDescent="0.25">
      <c r="B7" s="3" t="s">
        <v>19</v>
      </c>
      <c r="C7" s="12"/>
      <c r="D7" s="13"/>
      <c r="E7" s="14"/>
      <c r="F7" s="14"/>
    </row>
    <row r="8" spans="2:6" ht="18.75" x14ac:dyDescent="0.25">
      <c r="B8" s="3" t="s">
        <v>20</v>
      </c>
      <c r="C8" s="3"/>
      <c r="D8" s="4"/>
      <c r="E8" s="11"/>
      <c r="F8" s="11"/>
    </row>
    <row r="9" spans="2:6" ht="18.75" x14ac:dyDescent="0.25">
      <c r="B9" s="3" t="s">
        <v>21</v>
      </c>
      <c r="C9" s="3"/>
      <c r="D9" s="4"/>
      <c r="E9" s="11"/>
      <c r="F9" s="11"/>
    </row>
    <row r="10" spans="2:6" ht="18.75" x14ac:dyDescent="0.25">
      <c r="B10" s="3" t="s">
        <v>22</v>
      </c>
      <c r="C10" s="3"/>
      <c r="D10" s="4"/>
      <c r="E10" s="11"/>
      <c r="F10" s="11"/>
    </row>
    <row r="11" spans="2:6" ht="18.75" x14ac:dyDescent="0.25">
      <c r="B11" s="7" t="s">
        <v>14</v>
      </c>
      <c r="C11" s="7">
        <f>SUM(C3:C10)</f>
        <v>0</v>
      </c>
      <c r="D11" s="7">
        <f t="shared" ref="D11:F11" si="0">SUM(D3:D10)</f>
        <v>0</v>
      </c>
      <c r="E11" s="7">
        <f t="shared" si="0"/>
        <v>0</v>
      </c>
      <c r="F11" s="7">
        <f t="shared" si="0"/>
        <v>0</v>
      </c>
    </row>
    <row r="12" spans="2:6" ht="18.75" x14ac:dyDescent="0.25">
      <c r="B12" s="3" t="s">
        <v>23</v>
      </c>
      <c r="C12" s="3"/>
      <c r="D12" s="4"/>
      <c r="E12" s="9"/>
      <c r="F12" s="9"/>
    </row>
    <row r="13" spans="2:6" ht="18.75" x14ac:dyDescent="0.25">
      <c r="B13" s="3" t="s">
        <v>24</v>
      </c>
      <c r="C13" s="3"/>
      <c r="D13" s="4"/>
      <c r="E13" s="9"/>
      <c r="F13" s="9"/>
    </row>
    <row r="14" spans="2:6" ht="18.75" x14ac:dyDescent="0.25">
      <c r="B14" s="3" t="s">
        <v>29</v>
      </c>
      <c r="C14" s="3"/>
      <c r="D14" s="4"/>
      <c r="E14" s="9"/>
      <c r="F14" s="9"/>
    </row>
    <row r="15" spans="2:6" ht="18.75" x14ac:dyDescent="0.25">
      <c r="B15" s="3" t="s">
        <v>25</v>
      </c>
      <c r="C15" s="3"/>
      <c r="D15" s="4"/>
      <c r="E15" s="9"/>
      <c r="F15" s="9"/>
    </row>
    <row r="16" spans="2:6" ht="18.75" x14ac:dyDescent="0.25">
      <c r="B16" s="3" t="s">
        <v>26</v>
      </c>
      <c r="C16" s="3"/>
      <c r="D16" s="4"/>
      <c r="E16" s="9"/>
      <c r="F16" s="9"/>
    </row>
    <row r="17" spans="2:6" ht="18.75" x14ac:dyDescent="0.25">
      <c r="B17" s="3" t="s">
        <v>15</v>
      </c>
      <c r="C17" s="3"/>
      <c r="D17" s="4"/>
      <c r="E17" s="9"/>
      <c r="F17" s="9"/>
    </row>
    <row r="18" spans="2:6" ht="18.75" x14ac:dyDescent="0.25">
      <c r="B18" s="3" t="s">
        <v>27</v>
      </c>
      <c r="C18" s="3"/>
      <c r="D18" s="4"/>
      <c r="E18" s="9"/>
      <c r="F18" s="9"/>
    </row>
    <row r="19" spans="2:6" ht="18.75" x14ac:dyDescent="0.25">
      <c r="B19" s="3" t="s">
        <v>28</v>
      </c>
      <c r="C19" s="3"/>
      <c r="D19" s="4"/>
      <c r="E19" s="9"/>
      <c r="F19" s="9"/>
    </row>
    <row r="20" spans="2:6" ht="18.75" x14ac:dyDescent="0.25">
      <c r="B20" s="7" t="s">
        <v>30</v>
      </c>
      <c r="C20" s="10">
        <f t="shared" ref="C20:D20" si="1">SUM(C12:C19)</f>
        <v>0</v>
      </c>
      <c r="D20" s="10">
        <f t="shared" si="1"/>
        <v>0</v>
      </c>
      <c r="E20" s="10">
        <f>SUM(E12:E19)</f>
        <v>0</v>
      </c>
      <c r="F20" s="10">
        <f>SUM(F12:F19)</f>
        <v>0</v>
      </c>
    </row>
    <row r="21" spans="2:6" ht="18.75" x14ac:dyDescent="0.25">
      <c r="B21" s="8" t="s">
        <v>10</v>
      </c>
      <c r="C21" s="15">
        <f>C11+C20</f>
        <v>0</v>
      </c>
      <c r="D21" s="15">
        <f t="shared" ref="D21:F21" si="2">D11+D20</f>
        <v>0</v>
      </c>
      <c r="E21" s="15">
        <f t="shared" si="2"/>
        <v>0</v>
      </c>
      <c r="F21" s="15">
        <f t="shared" si="2"/>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H39"/>
  <sheetViews>
    <sheetView topLeftCell="A6" workbookViewId="0">
      <selection activeCell="I13" sqref="I13"/>
    </sheetView>
  </sheetViews>
  <sheetFormatPr defaultColWidth="8.85546875" defaultRowHeight="15" x14ac:dyDescent="0.25"/>
  <cols>
    <col min="1" max="1" width="13.140625" customWidth="1"/>
    <col min="2" max="2" width="26.28515625" customWidth="1"/>
    <col min="3" max="3" width="27" customWidth="1"/>
    <col min="4" max="5" width="16.28515625" bestFit="1" customWidth="1"/>
    <col min="6" max="6" width="13.140625" customWidth="1"/>
    <col min="7" max="7" width="40" customWidth="1"/>
    <col min="8" max="8" width="38" customWidth="1"/>
    <col min="9" max="9" width="32.42578125" customWidth="1"/>
    <col min="10" max="21" width="16.28515625" bestFit="1" customWidth="1"/>
    <col min="22" max="22" width="11.28515625" bestFit="1" customWidth="1"/>
  </cols>
  <sheetData>
    <row r="3" spans="1:3" x14ac:dyDescent="0.25">
      <c r="A3" s="1" t="s">
        <v>35</v>
      </c>
      <c r="B3" t="s">
        <v>37</v>
      </c>
      <c r="C3" t="s">
        <v>38</v>
      </c>
    </row>
    <row r="4" spans="1:3" x14ac:dyDescent="0.25">
      <c r="A4" s="2" t="s">
        <v>28</v>
      </c>
      <c r="B4">
        <v>5</v>
      </c>
      <c r="C4">
        <v>5</v>
      </c>
    </row>
    <row r="5" spans="1:3" x14ac:dyDescent="0.25">
      <c r="A5" s="2" t="s">
        <v>29</v>
      </c>
      <c r="B5">
        <v>20</v>
      </c>
      <c r="C5">
        <v>20</v>
      </c>
    </row>
    <row r="6" spans="1:3" x14ac:dyDescent="0.25">
      <c r="A6" s="2" t="s">
        <v>15</v>
      </c>
      <c r="B6">
        <v>16</v>
      </c>
      <c r="C6">
        <v>16</v>
      </c>
    </row>
    <row r="7" spans="1:3" x14ac:dyDescent="0.25">
      <c r="A7" s="2" t="s">
        <v>25</v>
      </c>
      <c r="B7">
        <v>59</v>
      </c>
      <c r="C7">
        <v>32</v>
      </c>
    </row>
    <row r="8" spans="1:3" x14ac:dyDescent="0.25">
      <c r="A8" s="2" t="s">
        <v>26</v>
      </c>
      <c r="B8">
        <v>28</v>
      </c>
      <c r="C8">
        <v>12</v>
      </c>
    </row>
    <row r="9" spans="1:3" x14ac:dyDescent="0.25">
      <c r="A9" s="2" t="s">
        <v>22</v>
      </c>
      <c r="B9">
        <v>28</v>
      </c>
      <c r="C9">
        <v>22</v>
      </c>
    </row>
    <row r="10" spans="1:3" x14ac:dyDescent="0.25">
      <c r="A10" s="2" t="s">
        <v>21</v>
      </c>
      <c r="B10">
        <v>35</v>
      </c>
      <c r="C10">
        <v>31</v>
      </c>
    </row>
    <row r="11" spans="1:3" x14ac:dyDescent="0.25">
      <c r="A11" s="2" t="s">
        <v>16</v>
      </c>
      <c r="B11">
        <v>40</v>
      </c>
      <c r="C11">
        <v>17</v>
      </c>
    </row>
    <row r="12" spans="1:3" x14ac:dyDescent="0.25">
      <c r="A12" s="2" t="s">
        <v>20</v>
      </c>
      <c r="B12">
        <v>45</v>
      </c>
      <c r="C12">
        <v>45</v>
      </c>
    </row>
    <row r="13" spans="1:3" x14ac:dyDescent="0.25">
      <c r="A13" s="2" t="s">
        <v>11</v>
      </c>
      <c r="B13">
        <v>25</v>
      </c>
      <c r="C13">
        <v>24</v>
      </c>
    </row>
    <row r="14" spans="1:3" x14ac:dyDescent="0.25">
      <c r="A14" s="2" t="s">
        <v>17</v>
      </c>
      <c r="B14">
        <v>57</v>
      </c>
      <c r="C14">
        <v>53</v>
      </c>
    </row>
    <row r="15" spans="1:3" x14ac:dyDescent="0.25">
      <c r="A15" s="2" t="s">
        <v>18</v>
      </c>
      <c r="B15">
        <v>29</v>
      </c>
      <c r="C15">
        <v>26</v>
      </c>
    </row>
    <row r="16" spans="1:3" x14ac:dyDescent="0.25">
      <c r="A16" s="2" t="s">
        <v>24</v>
      </c>
      <c r="B16">
        <v>97</v>
      </c>
      <c r="C16">
        <v>63</v>
      </c>
    </row>
    <row r="17" spans="1:8" x14ac:dyDescent="0.25">
      <c r="A17" s="2" t="s">
        <v>27</v>
      </c>
      <c r="B17">
        <v>15</v>
      </c>
      <c r="C17">
        <v>15</v>
      </c>
    </row>
    <row r="18" spans="1:8" x14ac:dyDescent="0.25">
      <c r="A18" s="2" t="s">
        <v>19</v>
      </c>
    </row>
    <row r="19" spans="1:8" x14ac:dyDescent="0.25">
      <c r="A19" s="2" t="s">
        <v>23</v>
      </c>
      <c r="B19">
        <v>94</v>
      </c>
      <c r="C19">
        <v>94</v>
      </c>
    </row>
    <row r="20" spans="1:8" x14ac:dyDescent="0.25">
      <c r="A20" s="2" t="s">
        <v>36</v>
      </c>
      <c r="B20">
        <v>593</v>
      </c>
      <c r="C20">
        <v>475</v>
      </c>
    </row>
    <row r="22" spans="1:8" x14ac:dyDescent="0.25">
      <c r="F22" s="1" t="s">
        <v>35</v>
      </c>
      <c r="G22" t="s">
        <v>41</v>
      </c>
      <c r="H22" t="s">
        <v>42</v>
      </c>
    </row>
    <row r="23" spans="1:8" x14ac:dyDescent="0.25">
      <c r="F23" s="2" t="s">
        <v>28</v>
      </c>
      <c r="G23" s="16">
        <v>959.43086400000004</v>
      </c>
      <c r="H23" s="16">
        <v>457.48787299999998</v>
      </c>
    </row>
    <row r="24" spans="1:8" x14ac:dyDescent="0.25">
      <c r="F24" s="2" t="s">
        <v>29</v>
      </c>
      <c r="G24" s="16">
        <v>1953.4533220000001</v>
      </c>
      <c r="H24" s="16">
        <v>1464.0072379999999</v>
      </c>
    </row>
    <row r="25" spans="1:8" x14ac:dyDescent="0.25">
      <c r="F25" s="2" t="s">
        <v>15</v>
      </c>
      <c r="G25" s="16">
        <v>5254.2033190000002</v>
      </c>
      <c r="H25" s="16">
        <v>4044.0736459999998</v>
      </c>
    </row>
    <row r="26" spans="1:8" x14ac:dyDescent="0.25">
      <c r="F26" s="2" t="s">
        <v>25</v>
      </c>
      <c r="G26" s="16">
        <v>1913.53927862975</v>
      </c>
      <c r="H26" s="16">
        <v>1559.902728</v>
      </c>
    </row>
    <row r="27" spans="1:8" x14ac:dyDescent="0.25">
      <c r="F27" s="2" t="s">
        <v>26</v>
      </c>
      <c r="G27" s="16">
        <v>1128.1608819999999</v>
      </c>
      <c r="H27" s="16">
        <v>880.83</v>
      </c>
    </row>
    <row r="28" spans="1:8" x14ac:dyDescent="0.25">
      <c r="F28" s="2" t="s">
        <v>22</v>
      </c>
      <c r="G28" s="16">
        <v>1298.1652005000001</v>
      </c>
      <c r="H28" s="16">
        <v>519.26607960000001</v>
      </c>
    </row>
    <row r="29" spans="1:8" x14ac:dyDescent="0.25">
      <c r="F29" s="2" t="s">
        <v>21</v>
      </c>
      <c r="G29" s="16">
        <v>1245.36919464882</v>
      </c>
      <c r="H29" s="16">
        <v>1033.840453</v>
      </c>
    </row>
    <row r="30" spans="1:8" x14ac:dyDescent="0.25">
      <c r="F30" s="2" t="s">
        <v>16</v>
      </c>
      <c r="G30" s="16">
        <v>958.8</v>
      </c>
      <c r="H30" s="16">
        <v>797.14</v>
      </c>
    </row>
    <row r="31" spans="1:8" x14ac:dyDescent="0.25">
      <c r="F31" s="2" t="s">
        <v>20</v>
      </c>
      <c r="G31" s="16">
        <v>1312.4111618499999</v>
      </c>
      <c r="H31" s="16">
        <v>1092.579518</v>
      </c>
    </row>
    <row r="32" spans="1:8" x14ac:dyDescent="0.25">
      <c r="F32" s="2" t="s">
        <v>11</v>
      </c>
      <c r="G32" s="16">
        <v>1292.5776103399999</v>
      </c>
      <c r="H32" s="16">
        <v>1070.5328149239999</v>
      </c>
    </row>
    <row r="33" spans="6:8" x14ac:dyDescent="0.25">
      <c r="F33" s="2" t="s">
        <v>17</v>
      </c>
      <c r="G33" s="16">
        <v>1273.0753087058799</v>
      </c>
      <c r="H33" s="16">
        <v>1055.4144510000001</v>
      </c>
    </row>
    <row r="34" spans="6:8" x14ac:dyDescent="0.25">
      <c r="F34" s="2" t="s">
        <v>18</v>
      </c>
      <c r="G34" s="16">
        <v>1093.3688629999999</v>
      </c>
      <c r="H34" s="16">
        <v>910.62470499999995</v>
      </c>
    </row>
    <row r="35" spans="6:8" x14ac:dyDescent="0.25">
      <c r="F35" s="2" t="s">
        <v>24</v>
      </c>
      <c r="G35" s="16">
        <v>5470.8015566496697</v>
      </c>
      <c r="H35" s="16">
        <v>1955.51239259</v>
      </c>
    </row>
    <row r="36" spans="6:8" x14ac:dyDescent="0.25">
      <c r="F36" s="2" t="s">
        <v>27</v>
      </c>
      <c r="G36" s="16">
        <v>9626.2365348799995</v>
      </c>
      <c r="H36" s="16">
        <v>4650.5153259999997</v>
      </c>
    </row>
    <row r="37" spans="6:8" x14ac:dyDescent="0.25">
      <c r="F37" s="2" t="s">
        <v>19</v>
      </c>
      <c r="G37" s="16"/>
      <c r="H37" s="16"/>
    </row>
    <row r="38" spans="6:8" x14ac:dyDescent="0.25">
      <c r="F38" s="2" t="s">
        <v>23</v>
      </c>
      <c r="G38" s="16">
        <v>2530.738057</v>
      </c>
      <c r="H38" s="16">
        <v>2139.7155298100001</v>
      </c>
    </row>
    <row r="39" spans="6:8" x14ac:dyDescent="0.25">
      <c r="F39" s="2" t="s">
        <v>36</v>
      </c>
      <c r="G39" s="16">
        <v>37310.331153204119</v>
      </c>
      <c r="H39" s="16">
        <v>23631.442754924003</v>
      </c>
    </row>
  </sheetData>
  <pageMargins left="0.7" right="0.7" top="0.75" bottom="0.75" header="0.3" footer="0.3"/>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8"/>
  <sheetViews>
    <sheetView workbookViewId="0">
      <selection activeCell="B18" sqref="B18:E20"/>
    </sheetView>
  </sheetViews>
  <sheetFormatPr defaultColWidth="8.85546875" defaultRowHeight="15" x14ac:dyDescent="0.25"/>
  <cols>
    <col min="1" max="1" width="20.140625" customWidth="1"/>
    <col min="2" max="2" width="19.42578125" customWidth="1"/>
    <col min="3" max="3" width="22.85546875" customWidth="1"/>
    <col min="4" max="4" width="32.7109375" customWidth="1"/>
    <col min="5" max="5" width="32.140625" customWidth="1"/>
  </cols>
  <sheetData>
    <row r="1" spans="1:5" ht="56.25" x14ac:dyDescent="0.25">
      <c r="A1" s="5" t="s">
        <v>2</v>
      </c>
      <c r="B1" s="5" t="s">
        <v>32</v>
      </c>
      <c r="C1" s="6" t="s">
        <v>31</v>
      </c>
      <c r="D1" s="6" t="s">
        <v>40</v>
      </c>
      <c r="E1" s="6" t="s">
        <v>39</v>
      </c>
    </row>
    <row r="2" spans="1:5" ht="18.75" x14ac:dyDescent="0.25">
      <c r="A2" s="3" t="s">
        <v>16</v>
      </c>
      <c r="B2" s="3">
        <v>40</v>
      </c>
      <c r="C2" s="4">
        <v>17</v>
      </c>
      <c r="D2" s="11">
        <f>958800000/1000000</f>
        <v>958.8</v>
      </c>
      <c r="E2" s="11">
        <f>797140000/1000000</f>
        <v>797.14</v>
      </c>
    </row>
    <row r="3" spans="1:5" ht="18.75" x14ac:dyDescent="0.25">
      <c r="A3" s="3" t="s">
        <v>17</v>
      </c>
      <c r="B3" s="3">
        <v>57</v>
      </c>
      <c r="C3" s="4">
        <v>53</v>
      </c>
      <c r="D3" s="11">
        <f>1273075308.70588/1000000</f>
        <v>1273.0753087058799</v>
      </c>
      <c r="E3" s="11">
        <f>1055414451/1000000</f>
        <v>1055.4144510000001</v>
      </c>
    </row>
    <row r="4" spans="1:5" ht="18.75" x14ac:dyDescent="0.25">
      <c r="A4" s="3" t="s">
        <v>11</v>
      </c>
      <c r="B4" s="3">
        <v>25</v>
      </c>
      <c r="C4" s="4">
        <v>24</v>
      </c>
      <c r="D4" s="11">
        <f>1292577610.34/1000000</f>
        <v>1292.5776103399999</v>
      </c>
      <c r="E4" s="11">
        <f>1070532814.924/1000000</f>
        <v>1070.5328149239999</v>
      </c>
    </row>
    <row r="5" spans="1:5" ht="18.75" x14ac:dyDescent="0.25">
      <c r="A5" s="3" t="s">
        <v>18</v>
      </c>
      <c r="B5" s="3">
        <v>29</v>
      </c>
      <c r="C5" s="4">
        <v>26</v>
      </c>
      <c r="D5" s="11">
        <f>1093368863/1000000</f>
        <v>1093.3688629999999</v>
      </c>
      <c r="E5" s="11">
        <f>910624705/1000000</f>
        <v>910.62470499999995</v>
      </c>
    </row>
    <row r="6" spans="1:5" ht="18.75" x14ac:dyDescent="0.25">
      <c r="A6" s="3" t="s">
        <v>19</v>
      </c>
      <c r="B6" s="12"/>
      <c r="C6" s="13"/>
      <c r="D6" s="14"/>
      <c r="E6" s="14"/>
    </row>
    <row r="7" spans="1:5" ht="18.75" x14ac:dyDescent="0.25">
      <c r="A7" s="3" t="s">
        <v>20</v>
      </c>
      <c r="B7" s="3">
        <v>45</v>
      </c>
      <c r="C7" s="4">
        <v>45</v>
      </c>
      <c r="D7" s="11">
        <f>1312411161.85/1000000</f>
        <v>1312.4111618499999</v>
      </c>
      <c r="E7" s="11">
        <f>1092579518/1000000</f>
        <v>1092.579518</v>
      </c>
    </row>
    <row r="8" spans="1:5" ht="18.75" x14ac:dyDescent="0.25">
      <c r="A8" s="3" t="s">
        <v>21</v>
      </c>
      <c r="B8" s="3">
        <v>35</v>
      </c>
      <c r="C8" s="4">
        <v>31</v>
      </c>
      <c r="D8" s="11">
        <f>1245369194.64882/1000000</f>
        <v>1245.36919464882</v>
      </c>
      <c r="E8" s="11">
        <f>1033840453/1000000</f>
        <v>1033.840453</v>
      </c>
    </row>
    <row r="9" spans="1:5" ht="18.75" x14ac:dyDescent="0.25">
      <c r="A9" s="3" t="s">
        <v>22</v>
      </c>
      <c r="B9" s="3">
        <v>28</v>
      </c>
      <c r="C9" s="4">
        <v>22</v>
      </c>
      <c r="D9" s="11">
        <f>1298165200.5/1000000</f>
        <v>1298.1652005000001</v>
      </c>
      <c r="E9" s="11">
        <f>519266079.6/1000000</f>
        <v>519.26607960000001</v>
      </c>
    </row>
    <row r="10" spans="1:5" ht="18.75" x14ac:dyDescent="0.25">
      <c r="A10" s="3" t="s">
        <v>23</v>
      </c>
      <c r="B10" s="3">
        <v>94</v>
      </c>
      <c r="C10" s="4">
        <v>94</v>
      </c>
      <c r="D10" s="11">
        <f>2530738057/1000000</f>
        <v>2530.738057</v>
      </c>
      <c r="E10" s="11">
        <f>2139715529.81/1000000</f>
        <v>2139.7155298100001</v>
      </c>
    </row>
    <row r="11" spans="1:5" ht="18.75" x14ac:dyDescent="0.25">
      <c r="A11" s="3" t="s">
        <v>24</v>
      </c>
      <c r="B11" s="3">
        <v>97</v>
      </c>
      <c r="C11" s="4">
        <v>63</v>
      </c>
      <c r="D11" s="11">
        <f>5470801556.64967/1000000</f>
        <v>5470.8015566496697</v>
      </c>
      <c r="E11" s="11">
        <f>1955512392.59/1000000</f>
        <v>1955.51239259</v>
      </c>
    </row>
    <row r="12" spans="1:5" ht="18.75" x14ac:dyDescent="0.25">
      <c r="A12" s="3" t="s">
        <v>29</v>
      </c>
      <c r="B12" s="3">
        <v>20</v>
      </c>
      <c r="C12" s="4">
        <v>20</v>
      </c>
      <c r="D12" s="11">
        <f>1953453322/1000000</f>
        <v>1953.4533220000001</v>
      </c>
      <c r="E12" s="11">
        <f>1464007238/1000000</f>
        <v>1464.0072379999999</v>
      </c>
    </row>
    <row r="13" spans="1:5" ht="18.75" x14ac:dyDescent="0.25">
      <c r="A13" s="3" t="s">
        <v>25</v>
      </c>
      <c r="B13" s="3">
        <v>59</v>
      </c>
      <c r="C13" s="4">
        <v>32</v>
      </c>
      <c r="D13" s="11">
        <f>1913539278.62975/1000000</f>
        <v>1913.53927862975</v>
      </c>
      <c r="E13" s="11">
        <f>1559902728/1000000</f>
        <v>1559.902728</v>
      </c>
    </row>
    <row r="14" spans="1:5" ht="18.75" x14ac:dyDescent="0.25">
      <c r="A14" s="3" t="s">
        <v>26</v>
      </c>
      <c r="B14" s="3">
        <v>28</v>
      </c>
      <c r="C14" s="4">
        <v>12</v>
      </c>
      <c r="D14" s="11">
        <f>1128160882/1000000</f>
        <v>1128.1608819999999</v>
      </c>
      <c r="E14" s="11">
        <f>880830000/1000000</f>
        <v>880.83</v>
      </c>
    </row>
    <row r="15" spans="1:5" ht="18.75" x14ac:dyDescent="0.25">
      <c r="A15" s="3" t="s">
        <v>15</v>
      </c>
      <c r="B15" s="3">
        <v>16</v>
      </c>
      <c r="C15" s="4">
        <v>16</v>
      </c>
      <c r="D15" s="11">
        <f>5254203319/1000000</f>
        <v>5254.2033190000002</v>
      </c>
      <c r="E15" s="11">
        <f>4044073646/1000000</f>
        <v>4044.0736459999998</v>
      </c>
    </row>
    <row r="16" spans="1:5" ht="18.75" x14ac:dyDescent="0.25">
      <c r="A16" s="3" t="s">
        <v>27</v>
      </c>
      <c r="B16" s="3">
        <v>15</v>
      </c>
      <c r="C16" s="4">
        <v>15</v>
      </c>
      <c r="D16" s="11">
        <f>9626236534.88/1000000</f>
        <v>9626.2365348799995</v>
      </c>
      <c r="E16" s="11">
        <f>4650515326/1000000</f>
        <v>4650.5153259999997</v>
      </c>
    </row>
    <row r="17" spans="1:5" ht="18.75" x14ac:dyDescent="0.25">
      <c r="A17" s="3" t="s">
        <v>28</v>
      </c>
      <c r="B17" s="3">
        <v>5</v>
      </c>
      <c r="C17" s="4">
        <v>5</v>
      </c>
      <c r="D17" s="11">
        <f>959430864/1000000</f>
        <v>959.43086400000004</v>
      </c>
      <c r="E17" s="11">
        <f>457487873/1000000</f>
        <v>457.48787299999998</v>
      </c>
    </row>
    <row r="18" spans="1:5" ht="18.75" x14ac:dyDescent="0.25">
      <c r="A18" s="8" t="s">
        <v>10</v>
      </c>
      <c r="B18" s="15">
        <f>SUM(B2:B17)</f>
        <v>593</v>
      </c>
      <c r="C18" s="15">
        <f t="shared" ref="C18:E18" si="0">SUM(C2:C17)</f>
        <v>475</v>
      </c>
      <c r="D18" s="15">
        <f t="shared" si="0"/>
        <v>37310.331153204119</v>
      </c>
      <c r="E18" s="15">
        <f t="shared" si="0"/>
        <v>23631.442754923999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Apeluri PR SE anul 2024</vt:lpstr>
      <vt:lpstr>Centralizator 2023</vt:lpstr>
      <vt:lpstr>Sheet1Pivot chart 0</vt:lpstr>
      <vt:lpstr>Sheet9</vt:lpstr>
      <vt:lpstr>'Apeluri PR SE anul 2024'!Print_Area</vt:lpstr>
      <vt:lpstr>'Apeluri PR SE anul 2024'!Print_Titles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Elena Burila</dc:creator>
  <cp:lastModifiedBy>User</cp:lastModifiedBy>
  <cp:lastPrinted>2025-09-12T11:50:58Z</cp:lastPrinted>
  <dcterms:created xsi:type="dcterms:W3CDTF">2022-11-16T11:13:12Z</dcterms:created>
  <dcterms:modified xsi:type="dcterms:W3CDTF">2025-09-12T11:51:00Z</dcterms:modified>
</cp:coreProperties>
</file>